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showHorizontalScroll="0" showVerticalScroll="0" showSheetTabs="0" xWindow="0" yWindow="0" windowWidth="28800" windowHeight="1191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'2025'!$A$1:$U$114</definedName>
  </definedNames>
  <calcPr calcId="162913" iterateDelta="1E-4"/>
</workbook>
</file>

<file path=xl/calcChain.xml><?xml version="1.0" encoding="utf-8"?>
<calcChain xmlns="http://schemas.openxmlformats.org/spreadsheetml/2006/main">
  <c r="R58" i="23" l="1"/>
  <c r="R59" i="23"/>
  <c r="U66" i="23"/>
  <c r="U65" i="23"/>
  <c r="U63" i="23"/>
  <c r="U62" i="23"/>
  <c r="U61" i="23"/>
  <c r="U60" i="23"/>
  <c r="U58" i="23"/>
  <c r="U57" i="23"/>
  <c r="U56" i="23"/>
  <c r="U29" i="23"/>
  <c r="U31" i="23"/>
  <c r="U49" i="23"/>
  <c r="O73" i="23" l="1"/>
  <c r="O71" i="23"/>
  <c r="O67" i="23"/>
  <c r="P67" i="23"/>
  <c r="O53" i="23"/>
  <c r="O54" i="23"/>
  <c r="O55" i="23"/>
  <c r="O56" i="23"/>
  <c r="O57" i="23"/>
  <c r="O58" i="23"/>
  <c r="O59" i="23"/>
  <c r="O62" i="23"/>
  <c r="O63" i="23"/>
  <c r="O64" i="23"/>
  <c r="O65" i="23"/>
  <c r="O66" i="23"/>
  <c r="N66" i="23"/>
  <c r="M66" i="23"/>
  <c r="N64" i="23"/>
  <c r="M64" i="23"/>
  <c r="N63" i="23"/>
  <c r="M63" i="23"/>
  <c r="N62" i="23"/>
  <c r="M62" i="23"/>
  <c r="M54" i="23"/>
  <c r="N54" i="23"/>
  <c r="E65" i="23" l="1"/>
  <c r="E56" i="23"/>
  <c r="S51" i="23"/>
  <c r="O126" i="23" l="1"/>
  <c r="O88" i="23"/>
  <c r="O87" i="23"/>
  <c r="O86" i="23"/>
  <c r="O83" i="23"/>
  <c r="O81" i="23"/>
  <c r="O78" i="23"/>
  <c r="O50" i="23"/>
  <c r="O49" i="23"/>
  <c r="O48" i="23"/>
  <c r="O47" i="23"/>
  <c r="O46" i="23"/>
  <c r="O45" i="23"/>
  <c r="O44" i="23"/>
  <c r="O43" i="23"/>
  <c r="O42" i="23"/>
  <c r="O41" i="23"/>
  <c r="O40" i="23"/>
  <c r="O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J111" i="23"/>
  <c r="J106" i="23"/>
  <c r="J95" i="23"/>
  <c r="J94" i="23" s="1"/>
  <c r="J93" i="23" s="1"/>
  <c r="J84" i="23"/>
  <c r="J77" i="23"/>
  <c r="J89" i="23" s="1"/>
  <c r="J99" i="23" s="1"/>
  <c r="J72" i="23"/>
  <c r="J70" i="23"/>
  <c r="J107" i="23" s="1"/>
  <c r="J60" i="23"/>
  <c r="J73" i="23" s="1"/>
  <c r="J37" i="23"/>
  <c r="J22" i="23"/>
  <c r="J18" i="23"/>
  <c r="J15" i="23"/>
  <c r="J14" i="23"/>
  <c r="J9" i="23"/>
  <c r="J51" i="23" s="1"/>
  <c r="J5" i="23"/>
  <c r="K5" i="23"/>
  <c r="J101" i="23" l="1"/>
  <c r="J71" i="23"/>
  <c r="J67" i="23" s="1"/>
  <c r="J75" i="23" s="1"/>
  <c r="J110" i="23"/>
  <c r="J109" i="23"/>
  <c r="J108" i="23" s="1"/>
  <c r="J105" i="23" s="1"/>
  <c r="K60" i="23"/>
  <c r="K9" i="23"/>
  <c r="J112" i="23" l="1"/>
  <c r="S60" i="23"/>
  <c r="S73" i="23" s="1"/>
  <c r="H73" i="23" l="1"/>
  <c r="I73" i="23"/>
  <c r="K73" i="23"/>
  <c r="G73" i="23"/>
  <c r="F65" i="23"/>
  <c r="F58" i="23"/>
  <c r="M58" i="23" s="1"/>
  <c r="A58" i="23"/>
  <c r="A59" i="23"/>
  <c r="A60" i="23"/>
  <c r="N65" i="23" l="1"/>
  <c r="M65" i="23"/>
  <c r="N58" i="23"/>
  <c r="R65" i="23"/>
  <c r="Q65" i="23"/>
  <c r="P65" i="23"/>
  <c r="P58" i="23"/>
  <c r="T58" i="23"/>
  <c r="Q58" i="23"/>
  <c r="I111" i="23"/>
  <c r="I110" i="23"/>
  <c r="I107" i="23"/>
  <c r="I106" i="23"/>
  <c r="I95" i="23"/>
  <c r="I94" i="23"/>
  <c r="I93" i="23" s="1"/>
  <c r="I84" i="23"/>
  <c r="I77" i="23"/>
  <c r="I89" i="23" s="1"/>
  <c r="I72" i="23"/>
  <c r="I109" i="23" s="1"/>
  <c r="I70" i="23"/>
  <c r="I66" i="23"/>
  <c r="I60" i="23"/>
  <c r="I37" i="23"/>
  <c r="I22" i="23"/>
  <c r="I18" i="23"/>
  <c r="I15" i="23"/>
  <c r="I14" i="23" s="1"/>
  <c r="I9" i="23"/>
  <c r="I108" i="23" l="1"/>
  <c r="I51" i="23"/>
  <c r="I101" i="23" s="1"/>
  <c r="I112" i="23" s="1"/>
  <c r="I71" i="23"/>
  <c r="I67" i="23" s="1"/>
  <c r="I75" i="23" s="1"/>
  <c r="I105" i="23"/>
  <c r="I99" i="23"/>
  <c r="O82" i="23"/>
  <c r="O70" i="23" l="1"/>
  <c r="K70" i="23"/>
  <c r="F82" i="23"/>
  <c r="P82" i="23" s="1"/>
  <c r="M82" i="23" l="1"/>
  <c r="T82" i="23"/>
  <c r="L60" i="23" l="1"/>
  <c r="L70" i="23"/>
  <c r="H70" i="23"/>
  <c r="G70" i="23"/>
  <c r="E70" i="23"/>
  <c r="F56" i="23"/>
  <c r="O60" i="23" l="1"/>
  <c r="L73" i="23"/>
  <c r="M56" i="23"/>
  <c r="N56" i="23"/>
  <c r="P56" i="23"/>
  <c r="Q56" i="23"/>
  <c r="R56" i="23"/>
  <c r="T65" i="23"/>
  <c r="H111" i="23" l="1"/>
  <c r="H107" i="23"/>
  <c r="H106" i="23"/>
  <c r="H95" i="23"/>
  <c r="H94" i="23"/>
  <c r="H93" i="23"/>
  <c r="H84" i="23"/>
  <c r="H77" i="23"/>
  <c r="H89" i="23" s="1"/>
  <c r="H99" i="23" s="1"/>
  <c r="H72" i="23"/>
  <c r="H109" i="23" s="1"/>
  <c r="H60" i="23"/>
  <c r="H37" i="23"/>
  <c r="H22" i="23"/>
  <c r="H18" i="23"/>
  <c r="H15" i="23"/>
  <c r="H9" i="23"/>
  <c r="H14" i="23" l="1"/>
  <c r="H51" i="23"/>
  <c r="H101" i="23" s="1"/>
  <c r="H71" i="23"/>
  <c r="H67" i="23" s="1"/>
  <c r="H110" i="23"/>
  <c r="H108" i="23" s="1"/>
  <c r="H105" i="23" s="1"/>
  <c r="H112" i="23" l="1"/>
  <c r="H75" i="23"/>
  <c r="F111" i="23"/>
  <c r="F104" i="23"/>
  <c r="F103" i="23"/>
  <c r="L103" i="23" s="1"/>
  <c r="O103" i="23" s="1"/>
  <c r="F102" i="23"/>
  <c r="F98" i="23"/>
  <c r="F97" i="23"/>
  <c r="F96" i="23"/>
  <c r="F95" i="23"/>
  <c r="F94" i="23"/>
  <c r="F93" i="23"/>
  <c r="F92" i="23"/>
  <c r="F91" i="23"/>
  <c r="T91" i="23" s="1"/>
  <c r="F90" i="23"/>
  <c r="T90" i="23" s="1"/>
  <c r="F88" i="23"/>
  <c r="F87" i="23"/>
  <c r="F86" i="23"/>
  <c r="F85" i="23"/>
  <c r="F83" i="23"/>
  <c r="F81" i="23"/>
  <c r="F80" i="23"/>
  <c r="F79" i="23"/>
  <c r="F78" i="23"/>
  <c r="L72" i="23"/>
  <c r="K72" i="23"/>
  <c r="G72" i="23"/>
  <c r="G71" i="23" s="1"/>
  <c r="G67" i="23" s="1"/>
  <c r="F59" i="23"/>
  <c r="F7" i="23"/>
  <c r="R7" i="23" s="1"/>
  <c r="S97" i="23"/>
  <c r="S111" i="23" s="1"/>
  <c r="S96" i="23"/>
  <c r="A92" i="23"/>
  <c r="A91" i="23"/>
  <c r="U86" i="23" l="1"/>
  <c r="N86" i="23"/>
  <c r="N83" i="23"/>
  <c r="U83" i="23"/>
  <c r="T59" i="23"/>
  <c r="P59" i="23"/>
  <c r="Q59" i="23"/>
  <c r="Q86" i="23"/>
  <c r="R86" i="23"/>
  <c r="N59" i="23"/>
  <c r="T80" i="23" l="1"/>
  <c r="S70" i="23"/>
  <c r="T56" i="23"/>
  <c r="F72" i="23" l="1"/>
  <c r="F70" i="23"/>
  <c r="F69" i="23"/>
  <c r="F68" i="23"/>
  <c r="F66" i="23"/>
  <c r="F64" i="23"/>
  <c r="F63" i="23"/>
  <c r="F62" i="23"/>
  <c r="F61" i="23"/>
  <c r="F57" i="23"/>
  <c r="F55" i="23"/>
  <c r="F54" i="23"/>
  <c r="P54" i="23" s="1"/>
  <c r="F53" i="23"/>
  <c r="F52" i="23"/>
  <c r="R52" i="23" s="1"/>
  <c r="F50" i="23"/>
  <c r="F49" i="23"/>
  <c r="F48" i="23"/>
  <c r="F47" i="23"/>
  <c r="F46" i="23"/>
  <c r="F45" i="23"/>
  <c r="N45" i="23" s="1"/>
  <c r="F44" i="23"/>
  <c r="F43" i="23"/>
  <c r="F42" i="23"/>
  <c r="F41" i="23"/>
  <c r="F40" i="23"/>
  <c r="F39" i="23"/>
  <c r="F38" i="23"/>
  <c r="F36" i="23"/>
  <c r="F35" i="23"/>
  <c r="F34" i="23"/>
  <c r="F33" i="23"/>
  <c r="F32" i="23"/>
  <c r="F31" i="23"/>
  <c r="F30" i="23"/>
  <c r="F29" i="23"/>
  <c r="N29" i="23" s="1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U8" i="23" s="1"/>
  <c r="K106" i="23"/>
  <c r="K107" i="23"/>
  <c r="K111" i="23"/>
  <c r="K95" i="23"/>
  <c r="K94" i="23" s="1"/>
  <c r="K93" i="23" s="1"/>
  <c r="K84" i="23"/>
  <c r="K77" i="23"/>
  <c r="K89" i="23" s="1"/>
  <c r="K71" i="23"/>
  <c r="K67" i="23" s="1"/>
  <c r="K37" i="23"/>
  <c r="K22" i="23"/>
  <c r="K18" i="23"/>
  <c r="K15" i="23"/>
  <c r="P64" i="23" l="1"/>
  <c r="Q64" i="23"/>
  <c r="R64" i="23"/>
  <c r="R66" i="23"/>
  <c r="Q66" i="23"/>
  <c r="P66" i="23"/>
  <c r="P57" i="23"/>
  <c r="Q57" i="23"/>
  <c r="P55" i="23"/>
  <c r="Q55" i="23"/>
  <c r="U70" i="23"/>
  <c r="Q70" i="23"/>
  <c r="M61" i="23"/>
  <c r="N61" i="23"/>
  <c r="T70" i="23"/>
  <c r="R70" i="23"/>
  <c r="N70" i="23"/>
  <c r="M70" i="23"/>
  <c r="U10" i="23"/>
  <c r="N10" i="23"/>
  <c r="U13" i="23"/>
  <c r="N13" i="23"/>
  <c r="K99" i="23"/>
  <c r="F71" i="23"/>
  <c r="F60" i="23"/>
  <c r="K110" i="23"/>
  <c r="F73" i="23"/>
  <c r="K14" i="23"/>
  <c r="K51" i="23" s="1"/>
  <c r="U11" i="23"/>
  <c r="N11" i="23"/>
  <c r="K109" i="23"/>
  <c r="T42" i="23"/>
  <c r="P42" i="23"/>
  <c r="R42" i="23"/>
  <c r="Q42" i="23"/>
  <c r="K75" i="23" l="1"/>
  <c r="K108" i="23"/>
  <c r="K105" i="23" s="1"/>
  <c r="K101" i="23"/>
  <c r="E72" i="23"/>
  <c r="T54" i="23"/>
  <c r="A53" i="23"/>
  <c r="A54" i="23" s="1"/>
  <c r="A55" i="23" s="1"/>
  <c r="G111" i="23"/>
  <c r="R53" i="23"/>
  <c r="P53" i="23" l="1"/>
  <c r="Q53" i="23"/>
  <c r="K112" i="23"/>
  <c r="A56" i="23"/>
  <c r="A57" i="23" s="1"/>
  <c r="T64" i="23"/>
  <c r="R54" i="23"/>
  <c r="T53" i="23"/>
  <c r="M55" i="23"/>
  <c r="N55" i="23"/>
  <c r="T55" i="23"/>
  <c r="R55" i="23"/>
  <c r="N53" i="23"/>
  <c r="M53" i="23"/>
  <c r="E107" i="23"/>
  <c r="E106" i="23"/>
  <c r="E97" i="23"/>
  <c r="E111" i="23" s="1"/>
  <c r="E95" i="23"/>
  <c r="E109" i="23" s="1"/>
  <c r="E84" i="23"/>
  <c r="E77" i="23"/>
  <c r="E89" i="23" s="1"/>
  <c r="E60" i="23"/>
  <c r="E73" i="23" s="1"/>
  <c r="E37" i="23"/>
  <c r="E22" i="23"/>
  <c r="O22" i="23" s="1"/>
  <c r="E18" i="23"/>
  <c r="E15" i="23"/>
  <c r="E9" i="23"/>
  <c r="E94" i="23" l="1"/>
  <c r="E93" i="23" s="1"/>
  <c r="E99" i="23" s="1"/>
  <c r="E14" i="23"/>
  <c r="O51" i="23" s="1"/>
  <c r="E71" i="23"/>
  <c r="E67" i="23" s="1"/>
  <c r="E51" i="23" l="1"/>
  <c r="O124" i="23" s="1"/>
  <c r="E110" i="23"/>
  <c r="E108" i="23" s="1"/>
  <c r="E105" i="23" s="1"/>
  <c r="S95" i="23"/>
  <c r="S94" i="23" s="1"/>
  <c r="S93" i="23" s="1"/>
  <c r="S84" i="23"/>
  <c r="S77" i="23"/>
  <c r="S89" i="23" s="1"/>
  <c r="S72" i="23"/>
  <c r="S37" i="23"/>
  <c r="S22" i="23"/>
  <c r="S18" i="23"/>
  <c r="S15" i="23"/>
  <c r="S9" i="23"/>
  <c r="E101" i="23" l="1"/>
  <c r="E112" i="23" s="1"/>
  <c r="E121" i="23" s="1"/>
  <c r="O125" i="23"/>
  <c r="E75" i="23"/>
  <c r="S14" i="23"/>
  <c r="S71" i="23"/>
  <c r="S67" i="23" s="1"/>
  <c r="S99" i="23"/>
  <c r="T21" i="23"/>
  <c r="S107" i="23"/>
  <c r="L107" i="23"/>
  <c r="G107" i="23"/>
  <c r="F107" i="23" s="1"/>
  <c r="D107" i="23"/>
  <c r="S106" i="23"/>
  <c r="O106" i="23"/>
  <c r="L106" i="23"/>
  <c r="G106" i="23"/>
  <c r="F106" i="23" s="1"/>
  <c r="D106" i="23"/>
  <c r="L97" i="23"/>
  <c r="D97" i="23"/>
  <c r="D111" i="23" s="1"/>
  <c r="L95" i="23"/>
  <c r="L94" i="23" s="1"/>
  <c r="G95" i="23"/>
  <c r="G94" i="23" s="1"/>
  <c r="D95" i="23"/>
  <c r="D94" i="23" s="1"/>
  <c r="O92" i="23"/>
  <c r="O90" i="23"/>
  <c r="O95" i="23" s="1"/>
  <c r="O94" i="23" s="1"/>
  <c r="M86" i="23"/>
  <c r="O85" i="23"/>
  <c r="M85" i="23"/>
  <c r="L84" i="23"/>
  <c r="G84" i="23"/>
  <c r="F84" i="23" s="1"/>
  <c r="D84" i="23"/>
  <c r="A84" i="23"/>
  <c r="M81" i="23"/>
  <c r="O77" i="23"/>
  <c r="R78" i="23"/>
  <c r="L77" i="23"/>
  <c r="L89" i="23" s="1"/>
  <c r="G77" i="23"/>
  <c r="D77" i="23"/>
  <c r="D89" i="23" s="1"/>
  <c r="D72" i="23"/>
  <c r="P69" i="23"/>
  <c r="R62" i="23"/>
  <c r="O61" i="23"/>
  <c r="T61" i="23"/>
  <c r="G60" i="23"/>
  <c r="D60" i="23"/>
  <c r="D73" i="23" s="1"/>
  <c r="D110" i="23" s="1"/>
  <c r="R57" i="23"/>
  <c r="O52" i="23"/>
  <c r="O72" i="23" s="1"/>
  <c r="Z51" i="23"/>
  <c r="R50" i="23"/>
  <c r="R48" i="23"/>
  <c r="T46" i="23"/>
  <c r="R44" i="23"/>
  <c r="A44" i="23"/>
  <c r="A45" i="23" s="1"/>
  <c r="A46" i="23" s="1"/>
  <c r="A47" i="23" s="1"/>
  <c r="A48" i="23" s="1"/>
  <c r="A49" i="23" s="1"/>
  <c r="A50" i="23" s="1"/>
  <c r="T43" i="23"/>
  <c r="T40" i="23"/>
  <c r="N39" i="23"/>
  <c r="L37" i="23"/>
  <c r="G37" i="23"/>
  <c r="F37" i="23" s="1"/>
  <c r="D37" i="23"/>
  <c r="R36" i="23"/>
  <c r="R32" i="23"/>
  <c r="T31" i="23"/>
  <c r="T30" i="23"/>
  <c r="M29" i="23"/>
  <c r="A29" i="23"/>
  <c r="A30" i="23" s="1"/>
  <c r="A31" i="23" s="1"/>
  <c r="A32" i="23" s="1"/>
  <c r="A33" i="23" s="1"/>
  <c r="A34" i="23" s="1"/>
  <c r="A35" i="23" s="1"/>
  <c r="A36" i="23" s="1"/>
  <c r="A37" i="23" s="1"/>
  <c r="R27" i="23"/>
  <c r="R26" i="23"/>
  <c r="T24" i="23"/>
  <c r="T23" i="23"/>
  <c r="V22" i="23"/>
  <c r="L22" i="23"/>
  <c r="G22" i="23"/>
  <c r="F22" i="23" s="1"/>
  <c r="T19" i="23"/>
  <c r="L18" i="23"/>
  <c r="G18" i="23"/>
  <c r="F18" i="23" s="1"/>
  <c r="D18" i="23"/>
  <c r="R17" i="23"/>
  <c r="V16" i="23"/>
  <c r="N16" i="23"/>
  <c r="L15" i="23"/>
  <c r="G15" i="23"/>
  <c r="F15" i="23" s="1"/>
  <c r="D15" i="23"/>
  <c r="R11" i="23"/>
  <c r="M10" i="23"/>
  <c r="L9" i="23"/>
  <c r="G9" i="23"/>
  <c r="F9" i="23" s="1"/>
  <c r="D9" i="23"/>
  <c r="X8" i="23"/>
  <c r="Y8" i="23" s="1"/>
  <c r="A8" i="23"/>
  <c r="Y7" i="23"/>
  <c r="X7" i="23"/>
  <c r="C5" i="23"/>
  <c r="D5" i="23" s="1"/>
  <c r="E5" i="23" s="1"/>
  <c r="F5" i="23" s="1"/>
  <c r="G5" i="23" s="1"/>
  <c r="H5" i="23" s="1"/>
  <c r="I5" i="23" l="1"/>
  <c r="M5" i="23" s="1"/>
  <c r="N5" i="23" s="1"/>
  <c r="O5" i="23" s="1"/>
  <c r="P5" i="23" s="1"/>
  <c r="Q5" i="23" s="1"/>
  <c r="S5" i="23" s="1"/>
  <c r="T5" i="23" s="1"/>
  <c r="U5" i="23" s="1"/>
  <c r="U107" i="23"/>
  <c r="R107" i="23"/>
  <c r="N107" i="23"/>
  <c r="G89" i="23"/>
  <c r="F89" i="23" s="1"/>
  <c r="F77" i="23"/>
  <c r="N77" i="23" s="1"/>
  <c r="L71" i="23"/>
  <c r="L67" i="23" s="1"/>
  <c r="O97" i="23"/>
  <c r="O111" i="23" s="1"/>
  <c r="Q103" i="23"/>
  <c r="R35" i="23"/>
  <c r="U35" i="23"/>
  <c r="N103" i="23"/>
  <c r="R103" i="23"/>
  <c r="M21" i="23"/>
  <c r="P21" i="23"/>
  <c r="T49" i="23"/>
  <c r="N49" i="23"/>
  <c r="U33" i="23"/>
  <c r="N33" i="23"/>
  <c r="D93" i="23"/>
  <c r="D99" i="23" s="1"/>
  <c r="S75" i="23"/>
  <c r="P34" i="23"/>
  <c r="P45" i="23"/>
  <c r="P46" i="23"/>
  <c r="R46" i="23"/>
  <c r="Q48" i="23"/>
  <c r="T50" i="23"/>
  <c r="D109" i="23"/>
  <c r="T48" i="23"/>
  <c r="M18" i="23"/>
  <c r="Q38" i="23"/>
  <c r="P41" i="23"/>
  <c r="Q87" i="23"/>
  <c r="Q12" i="23"/>
  <c r="Q23" i="23"/>
  <c r="Q25" i="23"/>
  <c r="N48" i="23"/>
  <c r="P50" i="23"/>
  <c r="T60" i="23"/>
  <c r="P47" i="23"/>
  <c r="R83" i="23"/>
  <c r="O109" i="23"/>
  <c r="L14" i="23"/>
  <c r="L51" i="23" s="1"/>
  <c r="T32" i="23"/>
  <c r="P33" i="23"/>
  <c r="T29" i="23"/>
  <c r="M32" i="23"/>
  <c r="R33" i="23"/>
  <c r="T39" i="23"/>
  <c r="N52" i="23"/>
  <c r="P62" i="23"/>
  <c r="R29" i="23"/>
  <c r="R39" i="23"/>
  <c r="Q7" i="23"/>
  <c r="N32" i="23"/>
  <c r="Q62" i="23"/>
  <c r="P81" i="23"/>
  <c r="N9" i="23"/>
  <c r="Q11" i="23"/>
  <c r="Q32" i="23"/>
  <c r="U52" i="23"/>
  <c r="P83" i="23"/>
  <c r="O93" i="23"/>
  <c r="Q8" i="23"/>
  <c r="P13" i="23"/>
  <c r="D14" i="23"/>
  <c r="W22" i="23"/>
  <c r="U23" i="23"/>
  <c r="R30" i="23"/>
  <c r="M46" i="23"/>
  <c r="M48" i="23"/>
  <c r="P96" i="23"/>
  <c r="N17" i="23"/>
  <c r="P20" i="23"/>
  <c r="R25" i="23"/>
  <c r="M31" i="23"/>
  <c r="N43" i="23"/>
  <c r="Q17" i="23"/>
  <c r="X25" i="23"/>
  <c r="Q31" i="23"/>
  <c r="Q43" i="23"/>
  <c r="R87" i="23"/>
  <c r="R16" i="23"/>
  <c r="T17" i="23"/>
  <c r="N24" i="23"/>
  <c r="R31" i="23"/>
  <c r="U43" i="23"/>
  <c r="R12" i="23"/>
  <c r="G14" i="23"/>
  <c r="T16" i="23"/>
  <c r="U17" i="23"/>
  <c r="T18" i="23"/>
  <c r="U24" i="23"/>
  <c r="Q30" i="23"/>
  <c r="U32" i="23"/>
  <c r="V32" i="23" s="1"/>
  <c r="G109" i="23"/>
  <c r="F109" i="23" s="1"/>
  <c r="M96" i="23"/>
  <c r="Q37" i="23"/>
  <c r="N37" i="23"/>
  <c r="U37" i="23"/>
  <c r="N27" i="23"/>
  <c r="N19" i="23"/>
  <c r="R23" i="23"/>
  <c r="P26" i="23"/>
  <c r="P48" i="23"/>
  <c r="Q52" i="23"/>
  <c r="T57" i="23"/>
  <c r="O84" i="23"/>
  <c r="Q84" i="23" s="1"/>
  <c r="T10" i="23"/>
  <c r="T13" i="23"/>
  <c r="N18" i="23"/>
  <c r="Q19" i="23"/>
  <c r="M23" i="23"/>
  <c r="P22" i="23"/>
  <c r="Q26" i="23"/>
  <c r="P27" i="23"/>
  <c r="R41" i="23"/>
  <c r="P11" i="23"/>
  <c r="M17" i="23"/>
  <c r="R18" i="23"/>
  <c r="U19" i="23"/>
  <c r="N23" i="23"/>
  <c r="T27" i="23"/>
  <c r="P29" i="23"/>
  <c r="M30" i="23"/>
  <c r="P31" i="23"/>
  <c r="Q34" i="23"/>
  <c r="T35" i="23"/>
  <c r="U40" i="23"/>
  <c r="P44" i="23"/>
  <c r="U48" i="23"/>
  <c r="M72" i="23"/>
  <c r="U18" i="23"/>
  <c r="M27" i="23"/>
  <c r="X27" i="23"/>
  <c r="P30" i="23"/>
  <c r="Q33" i="23"/>
  <c r="M35" i="23"/>
  <c r="N41" i="23"/>
  <c r="P49" i="23"/>
  <c r="O89" i="23"/>
  <c r="R20" i="23"/>
  <c r="N35" i="23"/>
  <c r="T36" i="23"/>
  <c r="R38" i="23"/>
  <c r="Q49" i="23"/>
  <c r="P52" i="23"/>
  <c r="U27" i="23"/>
  <c r="M13" i="23"/>
  <c r="N40" i="23"/>
  <c r="P43" i="23"/>
  <c r="P10" i="23"/>
  <c r="Q27" i="23"/>
  <c r="Q35" i="23"/>
  <c r="Q41" i="23"/>
  <c r="R49" i="23"/>
  <c r="R8" i="23"/>
  <c r="P35" i="23"/>
  <c r="M39" i="23"/>
  <c r="Q40" i="23"/>
  <c r="Q45" i="23"/>
  <c r="P79" i="23"/>
  <c r="M90" i="23"/>
  <c r="T8" i="23"/>
  <c r="T20" i="23"/>
  <c r="U28" i="23"/>
  <c r="V28" i="23" s="1"/>
  <c r="N28" i="23"/>
  <c r="T28" i="23"/>
  <c r="M28" i="23"/>
  <c r="T38" i="23"/>
  <c r="P40" i="23"/>
  <c r="T44" i="23"/>
  <c r="U47" i="23"/>
  <c r="R73" i="23"/>
  <c r="U73" i="23"/>
  <c r="N8" i="23"/>
  <c r="M9" i="23"/>
  <c r="U12" i="23"/>
  <c r="N12" i="23"/>
  <c r="T12" i="23"/>
  <c r="M12" i="23"/>
  <c r="T34" i="23"/>
  <c r="P36" i="23"/>
  <c r="T45" i="23"/>
  <c r="N57" i="23"/>
  <c r="R61" i="23"/>
  <c r="L109" i="23"/>
  <c r="L111" i="23"/>
  <c r="M111" i="23" s="1"/>
  <c r="M97" i="23"/>
  <c r="D108" i="23"/>
  <c r="D105" i="23" s="1"/>
  <c r="M7" i="23"/>
  <c r="T7" i="23"/>
  <c r="M11" i="23"/>
  <c r="Q16" i="23"/>
  <c r="W16" i="23"/>
  <c r="P16" i="23"/>
  <c r="U16" i="23"/>
  <c r="P17" i="23"/>
  <c r="P19" i="23"/>
  <c r="U26" i="23"/>
  <c r="N26" i="23"/>
  <c r="T26" i="23"/>
  <c r="Q28" i="23"/>
  <c r="P32" i="23"/>
  <c r="M34" i="23"/>
  <c r="U34" i="23"/>
  <c r="Q36" i="23"/>
  <c r="P38" i="23"/>
  <c r="T41" i="23"/>
  <c r="M45" i="23"/>
  <c r="U45" i="23"/>
  <c r="Q47" i="23"/>
  <c r="M57" i="23"/>
  <c r="P63" i="23"/>
  <c r="T63" i="23"/>
  <c r="Q63" i="23"/>
  <c r="R63" i="23"/>
  <c r="T73" i="23"/>
  <c r="U9" i="23"/>
  <c r="T9" i="23"/>
  <c r="U44" i="23"/>
  <c r="V44" i="23" s="1"/>
  <c r="N44" i="23"/>
  <c r="T66" i="23"/>
  <c r="R10" i="23"/>
  <c r="Q10" i="23"/>
  <c r="Q18" i="23"/>
  <c r="N20" i="23"/>
  <c r="T22" i="23"/>
  <c r="N22" i="23"/>
  <c r="M22" i="23"/>
  <c r="U25" i="23"/>
  <c r="V25" i="23" s="1"/>
  <c r="N25" i="23"/>
  <c r="T25" i="23"/>
  <c r="M25" i="23"/>
  <c r="P28" i="23"/>
  <c r="M37" i="23"/>
  <c r="R37" i="23"/>
  <c r="Q46" i="23"/>
  <c r="N7" i="23"/>
  <c r="U7" i="23"/>
  <c r="P8" i="23"/>
  <c r="P12" i="23"/>
  <c r="M16" i="23"/>
  <c r="Q20" i="23"/>
  <c r="U22" i="23"/>
  <c r="P25" i="23"/>
  <c r="M26" i="23"/>
  <c r="R28" i="23"/>
  <c r="Q29" i="23"/>
  <c r="N34" i="23"/>
  <c r="T37" i="23"/>
  <c r="M41" i="23"/>
  <c r="U41" i="23"/>
  <c r="Q44" i="23"/>
  <c r="R47" i="23"/>
  <c r="D71" i="23"/>
  <c r="D67" i="23" s="1"/>
  <c r="M78" i="23"/>
  <c r="P78" i="23"/>
  <c r="N78" i="23"/>
  <c r="Q78" i="23"/>
  <c r="L93" i="23"/>
  <c r="L99" i="23" s="1"/>
  <c r="G93" i="23"/>
  <c r="M103" i="23"/>
  <c r="T103" i="23"/>
  <c r="U36" i="23"/>
  <c r="N36" i="23"/>
  <c r="T47" i="23"/>
  <c r="Q61" i="23"/>
  <c r="R84" i="23"/>
  <c r="M84" i="23"/>
  <c r="P85" i="23"/>
  <c r="P88" i="23"/>
  <c r="M88" i="23"/>
  <c r="Q88" i="23"/>
  <c r="R88" i="23"/>
  <c r="T106" i="23"/>
  <c r="P106" i="23"/>
  <c r="M106" i="23"/>
  <c r="M36" i="23"/>
  <c r="M47" i="23"/>
  <c r="N88" i="23"/>
  <c r="M92" i="23"/>
  <c r="P92" i="23"/>
  <c r="M107" i="23"/>
  <c r="T107" i="23"/>
  <c r="P7" i="23"/>
  <c r="R9" i="23"/>
  <c r="U38" i="23"/>
  <c r="V38" i="23" s="1"/>
  <c r="N38" i="23"/>
  <c r="M8" i="23"/>
  <c r="T11" i="23"/>
  <c r="R13" i="23"/>
  <c r="Q13" i="23"/>
  <c r="M20" i="23"/>
  <c r="U20" i="23"/>
  <c r="D22" i="23"/>
  <c r="P23" i="23"/>
  <c r="R34" i="23"/>
  <c r="P37" i="23"/>
  <c r="M38" i="23"/>
  <c r="Q39" i="23"/>
  <c r="P39" i="23"/>
  <c r="U39" i="23"/>
  <c r="V39" i="23" s="1"/>
  <c r="M44" i="23"/>
  <c r="R45" i="23"/>
  <c r="N47" i="23"/>
  <c r="M59" i="23"/>
  <c r="P61" i="23"/>
  <c r="G110" i="23"/>
  <c r="F110" i="23" s="1"/>
  <c r="M79" i="23"/>
  <c r="N84" i="23"/>
  <c r="P111" i="23"/>
  <c r="P18" i="23"/>
  <c r="R19" i="23"/>
  <c r="R24" i="23"/>
  <c r="T33" i="23"/>
  <c r="R40" i="23"/>
  <c r="R43" i="23"/>
  <c r="M50" i="23"/>
  <c r="Q50" i="23"/>
  <c r="Q81" i="23"/>
  <c r="M83" i="23"/>
  <c r="Q83" i="23"/>
  <c r="M87" i="23"/>
  <c r="P87" i="23"/>
  <c r="N87" i="23"/>
  <c r="Q9" i="23"/>
  <c r="M19" i="23"/>
  <c r="M24" i="23"/>
  <c r="M33" i="23"/>
  <c r="M40" i="23"/>
  <c r="M43" i="23"/>
  <c r="P86" i="23"/>
  <c r="P97" i="23"/>
  <c r="M49" i="23"/>
  <c r="M52" i="23"/>
  <c r="T52" i="23"/>
  <c r="T62" i="23"/>
  <c r="R81" i="23"/>
  <c r="P90" i="23"/>
  <c r="N81" i="23"/>
  <c r="P103" i="23" l="1"/>
  <c r="Q77" i="23"/>
  <c r="N73" i="23"/>
  <c r="M73" i="23"/>
  <c r="F14" i="23"/>
  <c r="T14" i="23" s="1"/>
  <c r="L75" i="23"/>
  <c r="L110" i="23"/>
  <c r="L108" i="23" s="1"/>
  <c r="L105" i="23" s="1"/>
  <c r="R77" i="23"/>
  <c r="P84" i="23"/>
  <c r="P72" i="23"/>
  <c r="D51" i="23"/>
  <c r="D101" i="23" s="1"/>
  <c r="R60" i="23"/>
  <c r="N60" i="23"/>
  <c r="P77" i="23"/>
  <c r="X49" i="23"/>
  <c r="M60" i="23"/>
  <c r="M77" i="23"/>
  <c r="G51" i="23"/>
  <c r="P9" i="23"/>
  <c r="W51" i="23"/>
  <c r="R22" i="23"/>
  <c r="P95" i="23"/>
  <c r="M95" i="23"/>
  <c r="O99" i="23"/>
  <c r="Q22" i="23"/>
  <c r="Q73" i="23"/>
  <c r="P73" i="23"/>
  <c r="Q60" i="23"/>
  <c r="P60" i="23"/>
  <c r="Q72" i="23"/>
  <c r="L101" i="23"/>
  <c r="N72" i="23"/>
  <c r="T72" i="23"/>
  <c r="G99" i="23"/>
  <c r="F99" i="23" s="1"/>
  <c r="R72" i="23"/>
  <c r="U72" i="23"/>
  <c r="P109" i="23"/>
  <c r="M109" i="23"/>
  <c r="Q109" i="23"/>
  <c r="R109" i="23"/>
  <c r="N109" i="23"/>
  <c r="O110" i="23"/>
  <c r="O108" i="23" s="1"/>
  <c r="R110" i="23"/>
  <c r="M94" i="23"/>
  <c r="P94" i="23"/>
  <c r="Q24" i="23"/>
  <c r="P24" i="23"/>
  <c r="F67" i="23"/>
  <c r="G108" i="23"/>
  <c r="F108" i="23" s="1"/>
  <c r="U15" i="23"/>
  <c r="T15" i="23"/>
  <c r="N15" i="23"/>
  <c r="R15" i="23"/>
  <c r="M15" i="23"/>
  <c r="P15" i="23"/>
  <c r="Q15" i="23"/>
  <c r="M93" i="23"/>
  <c r="P93" i="23"/>
  <c r="O128" i="23"/>
  <c r="O127" i="23"/>
  <c r="R89" i="23"/>
  <c r="P89" i="23"/>
  <c r="Q89" i="23"/>
  <c r="N89" i="23"/>
  <c r="M89" i="23"/>
  <c r="N110" i="23" l="1"/>
  <c r="M110" i="23"/>
  <c r="P70" i="23"/>
  <c r="O107" i="23"/>
  <c r="O75" i="23"/>
  <c r="R14" i="23"/>
  <c r="M14" i="23"/>
  <c r="U14" i="23"/>
  <c r="Q14" i="23"/>
  <c r="P14" i="23"/>
  <c r="N14" i="23"/>
  <c r="G75" i="23"/>
  <c r="F75" i="23" s="1"/>
  <c r="F51" i="23"/>
  <c r="W49" i="23" s="1"/>
  <c r="Y49" i="23" s="1"/>
  <c r="L112" i="23"/>
  <c r="L121" i="23" s="1"/>
  <c r="D75" i="23"/>
  <c r="D112" i="23"/>
  <c r="D121" i="23" s="1"/>
  <c r="G101" i="23"/>
  <c r="F101" i="23" s="1"/>
  <c r="O101" i="23"/>
  <c r="O129" i="23"/>
  <c r="Q110" i="23"/>
  <c r="G105" i="23"/>
  <c r="F105" i="23" s="1"/>
  <c r="N99" i="23"/>
  <c r="Q99" i="23"/>
  <c r="P99" i="23"/>
  <c r="M99" i="23"/>
  <c r="R99" i="23"/>
  <c r="P71" i="23"/>
  <c r="M71" i="23"/>
  <c r="Q71" i="23"/>
  <c r="N71" i="23"/>
  <c r="R71" i="23"/>
  <c r="T71" i="23"/>
  <c r="U71" i="23"/>
  <c r="W75" i="23"/>
  <c r="P110" i="23"/>
  <c r="P107" i="23" l="1"/>
  <c r="Q107" i="23"/>
  <c r="O105" i="23"/>
  <c r="O112" i="23" s="1"/>
  <c r="Q51" i="23"/>
  <c r="N51" i="23"/>
  <c r="M51" i="23"/>
  <c r="R51" i="23"/>
  <c r="U51" i="23"/>
  <c r="T51" i="23"/>
  <c r="P51" i="23"/>
  <c r="R101" i="23"/>
  <c r="G112" i="23"/>
  <c r="F112" i="23" s="1"/>
  <c r="M67" i="23"/>
  <c r="Q67" i="23"/>
  <c r="U67" i="23"/>
  <c r="T67" i="23"/>
  <c r="R67" i="23"/>
  <c r="N67" i="23"/>
  <c r="R108" i="23"/>
  <c r="M108" i="23"/>
  <c r="N108" i="23"/>
  <c r="Q108" i="23"/>
  <c r="P108" i="23"/>
  <c r="Q101" i="23" l="1"/>
  <c r="P101" i="23"/>
  <c r="E123" i="23"/>
  <c r="M101" i="23"/>
  <c r="N101" i="23"/>
  <c r="F121" i="23"/>
  <c r="P75" i="23"/>
  <c r="M75" i="23"/>
  <c r="Q75" i="23"/>
  <c r="N75" i="23"/>
  <c r="R75" i="23"/>
  <c r="U75" i="23"/>
  <c r="T75" i="23"/>
  <c r="P105" i="23"/>
  <c r="M105" i="23"/>
  <c r="Q105" i="23"/>
  <c r="R105" i="23"/>
  <c r="N105" i="23"/>
  <c r="P112" i="23" l="1"/>
  <c r="R112" i="23"/>
  <c r="N112" i="23"/>
  <c r="Q112" i="23"/>
  <c r="F123" i="23"/>
  <c r="M112" i="23"/>
  <c r="U87" i="23" l="1"/>
  <c r="U89" i="23"/>
  <c r="U77" i="23"/>
  <c r="U85" i="23"/>
  <c r="U88" i="23"/>
  <c r="U84" i="23"/>
  <c r="T77" i="23"/>
  <c r="T85" i="23"/>
  <c r="S101" i="23"/>
  <c r="W99" i="23"/>
  <c r="U99" i="23"/>
  <c r="T88" i="23"/>
  <c r="U78" i="23"/>
  <c r="T83" i="23"/>
  <c r="T86" i="23"/>
  <c r="U81" i="23"/>
  <c r="S110" i="23"/>
  <c r="U110" i="23" s="1"/>
  <c r="T81" i="23"/>
  <c r="U79" i="23"/>
  <c r="T96" i="23"/>
  <c r="T95" i="23"/>
  <c r="S109" i="23"/>
  <c r="U109" i="23" s="1"/>
  <c r="T79" i="23"/>
  <c r="T87" i="23"/>
  <c r="T97" i="23"/>
  <c r="T111" i="23"/>
  <c r="T99" i="23"/>
  <c r="T78" i="23"/>
  <c r="T94" i="23"/>
  <c r="T89" i="23"/>
  <c r="T84" i="23"/>
  <c r="T93" i="23"/>
  <c r="T92" i="23"/>
  <c r="S108" i="23" l="1"/>
  <c r="T109" i="23"/>
  <c r="U101" i="23"/>
  <c r="T101" i="23"/>
  <c r="T110" i="23"/>
  <c r="T108" i="23" l="1"/>
  <c r="S105" i="23"/>
  <c r="S112" i="23" s="1"/>
  <c r="T112" i="23" s="1"/>
  <c r="U108" i="23"/>
  <c r="T105" i="23" l="1"/>
  <c r="W112" i="23"/>
  <c r="U112" i="23"/>
  <c r="U105" i="23"/>
</calcChain>
</file>

<file path=xl/sharedStrings.xml><?xml version="1.0" encoding="utf-8"?>
<sst xmlns="http://schemas.openxmlformats.org/spreadsheetml/2006/main" count="224" uniqueCount="207">
  <si>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</si>
  <si>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</si>
  <si>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</si>
  <si>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</si>
  <si>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</si>
  <si>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</si>
  <si>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</si>
  <si>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</si>
  <si>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</si>
  <si>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</si>
  <si>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</si>
  <si>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</si>
  <si>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</si>
  <si>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</si>
  <si>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</si>
  <si>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</si>
  <si>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</si>
  <si>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</si>
  <si>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</si>
  <si>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</si>
  <si>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</si>
  <si>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</si>
  <si>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</si>
  <si>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</si>
  <si>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</si>
  <si>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</si>
  <si>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</si>
  <si>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</si>
  <si>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</si>
  <si>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</si>
  <si>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</si>
  <si>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</si>
  <si>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</si>
  <si>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</si>
  <si>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</si>
  <si>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</si>
  <si>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</si>
  <si>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</si>
  <si>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</si>
  <si>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</si>
  <si>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</si>
  <si>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</si>
  <si>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</si>
  <si>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</si>
  <si>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</si>
  <si>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</si>
  <si>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</si>
  <si>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</si>
  <si>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</si>
  <si>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</si>
  <si>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</si>
  <si>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</si>
  <si>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</si>
  <si>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</si>
  <si>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</si>
  <si>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</si>
  <si>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</si>
  <si>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</si>
  <si>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</si>
  <si>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</si>
  <si>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</si>
  <si>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</si>
  <si>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</si>
  <si>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</si>
  <si>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</si>
  <si>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</si>
  <si>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</si>
  <si>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</si>
  <si>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</si>
  <si>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</si>
  <si>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</si>
  <si>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</si>
  <si>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</si>
  <si>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</si>
  <si>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</si>
  <si>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</si>
  <si>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</si>
  <si>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</si>
  <si>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</si>
  <si>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</si>
  <si>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</si>
  <si>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</si>
  <si>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</si>
  <si>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</si>
  <si>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</si>
  <si>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</si>
  <si>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</si>
  <si>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</si>
  <si>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</si>
  <si>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</si>
  <si>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</si>
  <si>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</si>
  <si>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</si>
  <si>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</si>
  <si>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</si>
  <si>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</si>
  <si>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</si>
  <si>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</si>
  <si>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</si>
  <si>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</si>
  <si>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</si>
  <si>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</si>
  <si>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</si>
  <si>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</si>
  <si>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</si>
  <si>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</si>
  <si>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</si>
  <si>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</si>
  <si>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</si>
  <si>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</si>
  <si>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</si>
  <si>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</si>
  <si>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</si>
  <si>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</si>
  <si>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</si>
  <si>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</si>
  <si>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</si>
  <si>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</si>
  <si>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</si>
  <si>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</si>
  <si>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</si>
  <si>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</si>
  <si>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</si>
  <si>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</si>
  <si>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</si>
  <si>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</si>
  <si>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</si>
  <si>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</si>
  <si>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</si>
  <si>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</si>
  <si>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</si>
  <si>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</si>
  <si>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</si>
  <si>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</si>
  <si>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</si>
  <si>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</si>
  <si>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</si>
  <si>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</si>
  <si>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</si>
  <si>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</si>
  <si>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</si>
  <si>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</si>
  <si>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</si>
  <si>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</si>
  <si>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</si>
  <si>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</si>
  <si>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</si>
  <si>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</si>
  <si>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</si>
  <si>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</si>
  <si>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</si>
  <si>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</si>
  <si>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</si>
  <si>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</si>
  <si>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</si>
  <si>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</si>
  <si>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</si>
  <si>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</si>
  <si>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</si>
  <si>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</si>
  <si>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</si>
  <si>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</si>
  <si>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</si>
  <si>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</si>
  <si>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</si>
  <si>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</si>
  <si>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</si>
  <si>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</si>
  <si>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</si>
  <si>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</si>
  <si>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</si>
  <si>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</si>
  <si>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</si>
  <si>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</si>
  <si>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</si>
  <si>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</si>
  <si>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</si>
  <si>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березень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</si>
  <si>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</si>
  <si>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</si>
  <si>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</si>
  <si>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</si>
  <si>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</si>
  <si>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</si>
  <si>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</si>
  <si>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</si>
  <si>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</si>
  <si>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</si>
  <si>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лютий</t>
  </si>
  <si>
    <t>Надходження коштів від відшкодування втрат сільськогосподарського і лісогосподарського виробництва</t>
  </si>
  <si>
    <t>9.1.</t>
  </si>
  <si>
    <t>9.2.</t>
  </si>
  <si>
    <t>9.3.</t>
  </si>
  <si>
    <t>9.4.</t>
  </si>
  <si>
    <t>9.5.</t>
  </si>
  <si>
    <t>9.6.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</si>
  <si>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</si>
  <si>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</si>
  <si>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травень</t>
  </si>
  <si>
    <t>Надійшло за січень - травень 2025р.</t>
  </si>
  <si>
    <t>План на січень  - травень 2025 року</t>
  </si>
  <si>
    <t>Відхилення надходжень до плану на  січень  - травень 2025 року</t>
  </si>
  <si>
    <t>План на  січень  - травень 2025р. (розрахунковий)</t>
  </si>
  <si>
    <t xml:space="preserve">Відхилення надходжень до плану на  січень  - травень 2025 року (розрахунковий) </t>
  </si>
  <si>
    <t>Надійшло за  січень  - травень 2024р.</t>
  </si>
  <si>
    <t>Аналіз виконання бюджету Вінницької міської територіальної громади за січень - травень 2025 року</t>
  </si>
  <si>
    <t>% виконання до уточненого бюджету на 2025р. (норма 41,7%)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</si>
</sst>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3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80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166" fontId="32" fillId="2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0" xfId="0" applyFont="1" applyFill="1" applyBorder="1"/>
    <xf numFmtId="49" fontId="16" fillId="0" borderId="0" xfId="2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9"/>
  <sheetViews>
    <sheetView showGridLines="0" showZeros="0" tabSelected="1" view="pageBreakPreview" zoomScale="60" zoomScaleNormal="75" workbookViewId="0">
      <pane xSplit="3" ySplit="4" topLeftCell="D105" activePane="bottomRight" state="frozen"/>
      <selection pane="topRight" activeCell="D1" sqref="D1"/>
      <selection pane="bottomLeft" activeCell="A5" sqref="A5"/>
      <selection pane="bottomRight" activeCell="F112" sqref="F112"/>
    </sheetView>
  </sheetViews>
  <sheetFormatPr defaultRowHeight="12.75" x14ac:dyDescent="0.2"/>
  <cols>
    <col min="1" max="1" width="12.28515625" style="19" customWidth="1"/>
    <col min="2" max="2" width="98.85546875" style="19" customWidth="1"/>
    <col min="3" max="3" width="16.140625" style="19" customWidth="1"/>
    <col min="4" max="5" width="24.140625" style="19" customWidth="1"/>
    <col min="6" max="6" width="24.28515625" style="3" customWidth="1"/>
    <col min="7" max="11" width="21.28515625" style="3" hidden="1" customWidth="1"/>
    <col min="12" max="12" width="24.5703125" style="3" customWidth="1"/>
    <col min="13" max="13" width="23.7109375" style="3" customWidth="1"/>
    <col min="14" max="14" width="14.85546875" style="3" bestFit="1" customWidth="1"/>
    <col min="15" max="15" width="25.140625" style="3" hidden="1" customWidth="1"/>
    <col min="16" max="16" width="24.5703125" style="3" hidden="1" customWidth="1"/>
    <col min="17" max="17" width="16.85546875" style="3" hidden="1" customWidth="1"/>
    <col min="18" max="18" width="18.5703125" style="3" customWidth="1"/>
    <col min="19" max="19" width="24.28515625" style="3" customWidth="1"/>
    <col min="20" max="20" width="23" style="1" customWidth="1"/>
    <col min="21" max="21" width="16.140625" style="3" customWidth="1"/>
    <col min="22" max="22" width="24.140625" style="3" hidden="1" customWidth="1"/>
    <col min="23" max="23" width="22.5703125" style="3" hidden="1" customWidth="1"/>
    <col min="24" max="24" width="14" style="3" hidden="1" customWidth="1"/>
    <col min="25" max="25" width="12.28515625" style="3" hidden="1" customWidth="1"/>
    <col min="26" max="26" width="10.85546875" style="3" hidden="1" customWidth="1"/>
    <col min="27" max="27" width="0" style="3" hidden="1" customWidth="1"/>
    <col min="28" max="28" width="18.7109375" style="3" hidden="1" customWidth="1"/>
    <col min="29" max="39" width="0" style="3" hidden="1" customWidth="1"/>
    <col min="40" max="16384" width="9.140625" style="3"/>
  </cols>
  <sheetData>
    <row r="1" spans="1:36" ht="30" customHeight="1" x14ac:dyDescent="0.2">
      <c r="A1" s="168" t="s">
        <v>205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36" ht="18.75" x14ac:dyDescent="0.3">
      <c r="A2" s="22" t="s">
        <v>48</v>
      </c>
      <c r="B2" s="17"/>
      <c r="C2" s="1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5" t="s">
        <v>13</v>
      </c>
      <c r="U2" s="5"/>
    </row>
    <row r="3" spans="1:36" s="55" customFormat="1" ht="15" customHeight="1" x14ac:dyDescent="0.25">
      <c r="A3" s="178" t="s">
        <v>0</v>
      </c>
      <c r="B3" s="179" t="s">
        <v>1</v>
      </c>
      <c r="C3" s="179" t="s">
        <v>2</v>
      </c>
      <c r="D3" s="173" t="s">
        <v>159</v>
      </c>
      <c r="E3" s="173" t="s">
        <v>160</v>
      </c>
      <c r="F3" s="173" t="s">
        <v>199</v>
      </c>
      <c r="G3" s="173" t="s">
        <v>63</v>
      </c>
      <c r="H3" s="173" t="s">
        <v>188</v>
      </c>
      <c r="I3" s="173" t="s">
        <v>177</v>
      </c>
      <c r="J3" s="173" t="s">
        <v>198</v>
      </c>
      <c r="K3" s="173" t="s">
        <v>198</v>
      </c>
      <c r="L3" s="173" t="s">
        <v>200</v>
      </c>
      <c r="M3" s="173" t="s">
        <v>201</v>
      </c>
      <c r="N3" s="173" t="s">
        <v>3</v>
      </c>
      <c r="O3" s="173" t="s">
        <v>202</v>
      </c>
      <c r="P3" s="173" t="s">
        <v>203</v>
      </c>
      <c r="Q3" s="173" t="s">
        <v>3</v>
      </c>
      <c r="R3" s="174" t="s">
        <v>206</v>
      </c>
      <c r="S3" s="173" t="s">
        <v>204</v>
      </c>
      <c r="T3" s="173" t="s">
        <v>158</v>
      </c>
      <c r="U3" s="173" t="s">
        <v>3</v>
      </c>
    </row>
    <row r="4" spans="1:36" s="55" customFormat="1" ht="94.5" customHeight="1" x14ac:dyDescent="0.25">
      <c r="A4" s="178"/>
      <c r="B4" s="179"/>
      <c r="C4" s="179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4"/>
      <c r="S4" s="173"/>
      <c r="T4" s="173"/>
      <c r="U4" s="173"/>
    </row>
    <row r="5" spans="1:36" s="59" customFormat="1" ht="20.25" x14ac:dyDescent="0.2">
      <c r="A5" s="56" t="s">
        <v>4</v>
      </c>
      <c r="B5" s="57" t="s">
        <v>5</v>
      </c>
      <c r="C5" s="57">
        <f>B5+1</f>
        <v>3</v>
      </c>
      <c r="D5" s="57">
        <f>C5+1</f>
        <v>4</v>
      </c>
      <c r="E5" s="57">
        <f t="shared" ref="E5:U5" si="0">D5+1</f>
        <v>5</v>
      </c>
      <c r="F5" s="57">
        <f t="shared" si="0"/>
        <v>6</v>
      </c>
      <c r="G5" s="57">
        <f>F5+1</f>
        <v>7</v>
      </c>
      <c r="H5" s="57">
        <f t="shared" ref="H5" si="1">G5+1</f>
        <v>8</v>
      </c>
      <c r="I5" s="57">
        <f t="shared" ref="I5" si="2">H5+1</f>
        <v>9</v>
      </c>
      <c r="J5" s="57">
        <f t="shared" ref="J5" si="3">I5+1</f>
        <v>10</v>
      </c>
      <c r="K5" s="57">
        <f t="shared" ref="K5" si="4">J5+1</f>
        <v>11</v>
      </c>
      <c r="L5" s="57">
        <v>7</v>
      </c>
      <c r="M5" s="57">
        <f t="shared" si="0"/>
        <v>8</v>
      </c>
      <c r="N5" s="57">
        <f t="shared" si="0"/>
        <v>9</v>
      </c>
      <c r="O5" s="57">
        <f t="shared" si="0"/>
        <v>10</v>
      </c>
      <c r="P5" s="57">
        <f t="shared" si="0"/>
        <v>11</v>
      </c>
      <c r="Q5" s="57">
        <f t="shared" si="0"/>
        <v>12</v>
      </c>
      <c r="R5" s="57">
        <v>10</v>
      </c>
      <c r="S5" s="57">
        <f t="shared" si="0"/>
        <v>11</v>
      </c>
      <c r="T5" s="57">
        <f t="shared" si="0"/>
        <v>12</v>
      </c>
      <c r="U5" s="57">
        <f t="shared" si="0"/>
        <v>13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</row>
    <row r="6" spans="1:36" s="60" customFormat="1" ht="26.25" customHeight="1" x14ac:dyDescent="0.2">
      <c r="A6" s="171" t="s">
        <v>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</row>
    <row r="7" spans="1:36" s="142" customFormat="1" ht="32.25" customHeight="1" x14ac:dyDescent="0.25">
      <c r="A7" s="140">
        <v>1</v>
      </c>
      <c r="B7" s="67" t="s">
        <v>64</v>
      </c>
      <c r="C7" s="141" t="s">
        <v>14</v>
      </c>
      <c r="D7" s="143">
        <v>3642223.0580000002</v>
      </c>
      <c r="E7" s="143">
        <v>3757288.6150000002</v>
      </c>
      <c r="F7" s="143">
        <f>SUM(G7:K7)</f>
        <v>1552674.7820000001</v>
      </c>
      <c r="G7" s="143">
        <v>264218.864</v>
      </c>
      <c r="H7" s="143">
        <v>305430.88500000001</v>
      </c>
      <c r="I7" s="143">
        <v>314460.21600000001</v>
      </c>
      <c r="J7" s="143">
        <v>335574.91800000001</v>
      </c>
      <c r="K7" s="143">
        <v>332989.89899999998</v>
      </c>
      <c r="L7" s="143">
        <v>1407444.635</v>
      </c>
      <c r="M7" s="143">
        <f t="shared" ref="M7:M41" si="5">F7-L7</f>
        <v>145230.14700000011</v>
      </c>
      <c r="N7" s="151">
        <f>F7/L7*100</f>
        <v>110.31871118681696</v>
      </c>
      <c r="O7" s="143">
        <f>E7/12*5</f>
        <v>1565536.9229166666</v>
      </c>
      <c r="P7" s="143">
        <f t="shared" ref="P7:P38" si="6">F7-O7</f>
        <v>-12862.140916666482</v>
      </c>
      <c r="Q7" s="151">
        <f t="shared" ref="Q7:Q20" si="7">F7/O7*100</f>
        <v>99.178419829747384</v>
      </c>
      <c r="R7" s="151">
        <f>F7/E7*100</f>
        <v>41.324341595728072</v>
      </c>
      <c r="S7" s="143">
        <v>1257627.7520000001</v>
      </c>
      <c r="T7" s="144">
        <f t="shared" ref="T7:T38" si="8">F7-S7</f>
        <v>295047.03000000003</v>
      </c>
      <c r="U7" s="145">
        <f>F7/S7*100</f>
        <v>123.46060108253718</v>
      </c>
      <c r="V7" s="61"/>
      <c r="W7" s="61"/>
      <c r="X7" s="61">
        <f>V7-W7</f>
        <v>0</v>
      </c>
      <c r="Y7" s="62" t="e">
        <f>V7/W7*100</f>
        <v>#DIV/0!</v>
      </c>
    </row>
    <row r="8" spans="1:36" s="142" customFormat="1" ht="39" x14ac:dyDescent="0.25">
      <c r="A8" s="140">
        <f>A7+1</f>
        <v>2</v>
      </c>
      <c r="B8" s="67" t="s">
        <v>36</v>
      </c>
      <c r="C8" s="141" t="s">
        <v>16</v>
      </c>
      <c r="D8" s="143">
        <v>3786.3</v>
      </c>
      <c r="E8" s="143">
        <v>3786.3</v>
      </c>
      <c r="F8" s="143">
        <f t="shared" ref="F8:F73" si="9">SUM(G8:K8)</f>
        <v>3204.5320000000002</v>
      </c>
      <c r="G8" s="143">
        <v>4.7190000000000003</v>
      </c>
      <c r="H8" s="143">
        <v>650.22400000000005</v>
      </c>
      <c r="I8" s="143">
        <v>1210.106</v>
      </c>
      <c r="J8" s="143">
        <v>163.244</v>
      </c>
      <c r="K8" s="143">
        <v>1176.239</v>
      </c>
      <c r="L8" s="143">
        <v>3204</v>
      </c>
      <c r="M8" s="143">
        <f t="shared" si="5"/>
        <v>0.5320000000001528</v>
      </c>
      <c r="N8" s="151">
        <f>F8/L8*100</f>
        <v>100.01660424469414</v>
      </c>
      <c r="O8" s="143">
        <f t="shared" ref="O8:O50" si="10">E8/12*5</f>
        <v>1577.6250000000002</v>
      </c>
      <c r="P8" s="143">
        <f t="shared" si="6"/>
        <v>1626.9069999999999</v>
      </c>
      <c r="Q8" s="151">
        <f t="shared" si="7"/>
        <v>203.12380952380948</v>
      </c>
      <c r="R8" s="151">
        <f t="shared" ref="R8:R20" si="11">F8/E8*100</f>
        <v>84.634920634920633</v>
      </c>
      <c r="S8" s="143">
        <v>3798.2750000000001</v>
      </c>
      <c r="T8" s="144">
        <f t="shared" si="8"/>
        <v>-593.74299999999994</v>
      </c>
      <c r="U8" s="145">
        <f>F8/S8*100</f>
        <v>84.368088145276474</v>
      </c>
      <c r="V8" s="61"/>
      <c r="W8" s="61"/>
      <c r="X8" s="61">
        <f>S7/0.5</f>
        <v>2515255.5040000002</v>
      </c>
      <c r="Y8" s="62">
        <f>W8/X8*100</f>
        <v>0</v>
      </c>
    </row>
    <row r="9" spans="1:36" s="142" customFormat="1" ht="33" customHeight="1" x14ac:dyDescent="0.25">
      <c r="A9" s="140">
        <v>3</v>
      </c>
      <c r="B9" s="67" t="s">
        <v>99</v>
      </c>
      <c r="C9" s="141" t="s">
        <v>100</v>
      </c>
      <c r="D9" s="143">
        <f>SUM(D10:D13)</f>
        <v>216.8</v>
      </c>
      <c r="E9" s="143">
        <f>SUM(E10:E13)</f>
        <v>366.6</v>
      </c>
      <c r="F9" s="143">
        <f t="shared" si="9"/>
        <v>241.33800000000002</v>
      </c>
      <c r="G9" s="143">
        <f t="shared" ref="G9:L9" si="12">SUM(G10:G13)</f>
        <v>152.92700000000002</v>
      </c>
      <c r="H9" s="143">
        <f t="shared" ref="H9:K9" si="13">SUM(H10:H13)</f>
        <v>52.497</v>
      </c>
      <c r="I9" s="143">
        <f t="shared" si="13"/>
        <v>3.3000000000000002E-2</v>
      </c>
      <c r="J9" s="143">
        <f t="shared" ref="J9" si="14">SUM(J10:J13)</f>
        <v>1.375</v>
      </c>
      <c r="K9" s="143">
        <f t="shared" si="13"/>
        <v>34.506</v>
      </c>
      <c r="L9" s="143">
        <f t="shared" si="12"/>
        <v>241</v>
      </c>
      <c r="M9" s="143">
        <f t="shared" si="5"/>
        <v>0.33800000000002228</v>
      </c>
      <c r="N9" s="151">
        <f>F9/L9*100</f>
        <v>100.1402489626556</v>
      </c>
      <c r="O9" s="143">
        <f t="shared" si="10"/>
        <v>152.75</v>
      </c>
      <c r="P9" s="143">
        <f t="shared" si="6"/>
        <v>88.588000000000022</v>
      </c>
      <c r="Q9" s="151">
        <f t="shared" si="7"/>
        <v>157.99541734860884</v>
      </c>
      <c r="R9" s="151">
        <f t="shared" si="11"/>
        <v>65.831423895253678</v>
      </c>
      <c r="S9" s="143">
        <f t="shared" ref="S9" si="15">SUM(S10:S13)</f>
        <v>93.52300000000001</v>
      </c>
      <c r="T9" s="144">
        <f t="shared" si="8"/>
        <v>147.815</v>
      </c>
      <c r="U9" s="145">
        <f>F9/S9*100</f>
        <v>258.05202998192954</v>
      </c>
      <c r="V9" s="61"/>
      <c r="W9" s="61"/>
      <c r="X9" s="61"/>
      <c r="Y9" s="62"/>
    </row>
    <row r="10" spans="1:36" s="66" customFormat="1" ht="39" x14ac:dyDescent="0.25">
      <c r="A10" s="63" t="s">
        <v>101</v>
      </c>
      <c r="B10" s="119" t="s">
        <v>123</v>
      </c>
      <c r="C10" s="163" t="s">
        <v>124</v>
      </c>
      <c r="D10" s="146">
        <v>20</v>
      </c>
      <c r="E10" s="146">
        <v>20</v>
      </c>
      <c r="F10" s="146">
        <f t="shared" si="9"/>
        <v>6.931</v>
      </c>
      <c r="G10" s="146">
        <v>0</v>
      </c>
      <c r="H10" s="146">
        <v>3.5609999999999999</v>
      </c>
      <c r="I10" s="146">
        <v>0</v>
      </c>
      <c r="J10" s="146"/>
      <c r="K10" s="146">
        <v>3.37</v>
      </c>
      <c r="L10" s="146">
        <v>6.9</v>
      </c>
      <c r="M10" s="146">
        <f t="shared" si="5"/>
        <v>3.0999999999999694E-2</v>
      </c>
      <c r="N10" s="130">
        <f t="shared" ref="N10:N11" si="16">F10/L10*100</f>
        <v>100.44927536231884</v>
      </c>
      <c r="O10" s="146">
        <f t="shared" si="10"/>
        <v>8.3333333333333339</v>
      </c>
      <c r="P10" s="146">
        <f t="shared" si="6"/>
        <v>-1.4023333333333339</v>
      </c>
      <c r="Q10" s="130">
        <f t="shared" si="7"/>
        <v>83.171999999999997</v>
      </c>
      <c r="R10" s="130">
        <f t="shared" si="11"/>
        <v>34.655000000000001</v>
      </c>
      <c r="S10" s="146">
        <v>12.401</v>
      </c>
      <c r="T10" s="94">
        <f t="shared" si="8"/>
        <v>-5.47</v>
      </c>
      <c r="U10" s="95">
        <f t="shared" ref="U10:U11" si="17">F10/S10*100</f>
        <v>55.890653979517779</v>
      </c>
      <c r="V10" s="64"/>
      <c r="W10" s="64"/>
      <c r="X10" s="64"/>
      <c r="Y10" s="65"/>
    </row>
    <row r="11" spans="1:36" s="66" customFormat="1" ht="58.5" x14ac:dyDescent="0.25">
      <c r="A11" s="63" t="s">
        <v>102</v>
      </c>
      <c r="B11" s="119" t="s">
        <v>94</v>
      </c>
      <c r="C11" s="54" t="s">
        <v>95</v>
      </c>
      <c r="D11" s="146">
        <v>86</v>
      </c>
      <c r="E11" s="146">
        <v>86</v>
      </c>
      <c r="F11" s="146">
        <f t="shared" si="9"/>
        <v>25.103000000000002</v>
      </c>
      <c r="G11" s="146">
        <v>0</v>
      </c>
      <c r="H11" s="146">
        <v>23.032</v>
      </c>
      <c r="I11" s="146">
        <v>0</v>
      </c>
      <c r="J11" s="146"/>
      <c r="K11" s="146">
        <v>2.0710000000000002</v>
      </c>
      <c r="L11" s="146">
        <v>25</v>
      </c>
      <c r="M11" s="146">
        <f t="shared" si="5"/>
        <v>0.10300000000000153</v>
      </c>
      <c r="N11" s="130">
        <f t="shared" si="16"/>
        <v>100.41200000000001</v>
      </c>
      <c r="O11" s="146">
        <f t="shared" si="10"/>
        <v>35.833333333333336</v>
      </c>
      <c r="P11" s="146">
        <f t="shared" si="6"/>
        <v>-10.730333333333334</v>
      </c>
      <c r="Q11" s="130">
        <f t="shared" si="7"/>
        <v>70.054883720930235</v>
      </c>
      <c r="R11" s="130">
        <f t="shared" si="11"/>
        <v>29.189534883720931</v>
      </c>
      <c r="S11" s="146">
        <v>38.768000000000001</v>
      </c>
      <c r="T11" s="94">
        <f t="shared" si="8"/>
        <v>-13.664999999999999</v>
      </c>
      <c r="U11" s="95">
        <f t="shared" si="17"/>
        <v>64.751857201815938</v>
      </c>
    </row>
    <row r="12" spans="1:36" s="66" customFormat="1" ht="39" x14ac:dyDescent="0.25">
      <c r="A12" s="63" t="s">
        <v>103</v>
      </c>
      <c r="B12" s="119" t="s">
        <v>121</v>
      </c>
      <c r="C12" s="54" t="s">
        <v>98</v>
      </c>
      <c r="D12" s="146">
        <v>110</v>
      </c>
      <c r="E12" s="146">
        <v>110</v>
      </c>
      <c r="F12" s="146">
        <f t="shared" si="9"/>
        <v>58.618000000000002</v>
      </c>
      <c r="G12" s="146">
        <v>2.2410000000000001</v>
      </c>
      <c r="H12" s="146">
        <v>25.904</v>
      </c>
      <c r="I12" s="146">
        <v>3.3000000000000002E-2</v>
      </c>
      <c r="J12" s="146">
        <v>1.375</v>
      </c>
      <c r="K12" s="146">
        <v>29.065000000000001</v>
      </c>
      <c r="L12" s="146">
        <v>58.5</v>
      </c>
      <c r="M12" s="146">
        <f t="shared" si="5"/>
        <v>0.1180000000000021</v>
      </c>
      <c r="N12" s="130">
        <f>F12/L12*100</f>
        <v>100.20170940170941</v>
      </c>
      <c r="O12" s="146">
        <f t="shared" si="10"/>
        <v>45.833333333333329</v>
      </c>
      <c r="P12" s="146">
        <f t="shared" si="6"/>
        <v>12.784666666666674</v>
      </c>
      <c r="Q12" s="130">
        <f t="shared" si="7"/>
        <v>127.8938181818182</v>
      </c>
      <c r="R12" s="130">
        <f t="shared" si="11"/>
        <v>53.289090909090909</v>
      </c>
      <c r="S12" s="146">
        <v>41.987000000000002</v>
      </c>
      <c r="T12" s="94">
        <f t="shared" si="8"/>
        <v>16.631</v>
      </c>
      <c r="U12" s="95">
        <f t="shared" ref="U12:U20" si="18">F12/S12*100</f>
        <v>139.60987924833876</v>
      </c>
    </row>
    <row r="13" spans="1:36" s="66" customFormat="1" ht="39" x14ac:dyDescent="0.25">
      <c r="A13" s="63" t="s">
        <v>125</v>
      </c>
      <c r="B13" s="119" t="s">
        <v>120</v>
      </c>
      <c r="C13" s="54" t="s">
        <v>119</v>
      </c>
      <c r="D13" s="146">
        <v>0.8</v>
      </c>
      <c r="E13" s="146">
        <v>150.6</v>
      </c>
      <c r="F13" s="146">
        <f t="shared" si="9"/>
        <v>150.68600000000001</v>
      </c>
      <c r="G13" s="146">
        <v>150.68600000000001</v>
      </c>
      <c r="H13" s="146"/>
      <c r="I13" s="146">
        <v>0</v>
      </c>
      <c r="J13" s="146"/>
      <c r="K13" s="146"/>
      <c r="L13" s="146">
        <v>150.6</v>
      </c>
      <c r="M13" s="146">
        <f t="shared" si="5"/>
        <v>8.6000000000012733E-2</v>
      </c>
      <c r="N13" s="130">
        <f>F13/L13*100</f>
        <v>100.05710491367863</v>
      </c>
      <c r="O13" s="146">
        <f t="shared" si="10"/>
        <v>62.749999999999993</v>
      </c>
      <c r="P13" s="146">
        <f t="shared" si="6"/>
        <v>87.936000000000007</v>
      </c>
      <c r="Q13" s="130">
        <f t="shared" si="7"/>
        <v>240.13705179282874</v>
      </c>
      <c r="R13" s="130">
        <f t="shared" si="11"/>
        <v>100.05710491367863</v>
      </c>
      <c r="S13" s="146">
        <v>0.36699999999999999</v>
      </c>
      <c r="T13" s="94">
        <f t="shared" si="8"/>
        <v>150.31900000000002</v>
      </c>
      <c r="U13" s="95">
        <f t="shared" si="18"/>
        <v>41058.855585831065</v>
      </c>
    </row>
    <row r="14" spans="1:36" s="142" customFormat="1" ht="33" customHeight="1" x14ac:dyDescent="0.25">
      <c r="A14" s="140">
        <v>4</v>
      </c>
      <c r="B14" s="83" t="s">
        <v>84</v>
      </c>
      <c r="C14" s="79" t="s">
        <v>83</v>
      </c>
      <c r="D14" s="143">
        <f>D15+D18</f>
        <v>583000</v>
      </c>
      <c r="E14" s="143">
        <f>E15+E18</f>
        <v>583000</v>
      </c>
      <c r="F14" s="143">
        <f t="shared" si="9"/>
        <v>240823.85400000002</v>
      </c>
      <c r="G14" s="143">
        <f t="shared" ref="G14:L14" si="19">G15+G18</f>
        <v>49167.966</v>
      </c>
      <c r="H14" s="143">
        <f t="shared" ref="H14:J14" si="20">H15+H18</f>
        <v>41182.06</v>
      </c>
      <c r="I14" s="143">
        <f t="shared" si="20"/>
        <v>46596.260999999999</v>
      </c>
      <c r="J14" s="143">
        <f t="shared" si="20"/>
        <v>53360.893000000004</v>
      </c>
      <c r="K14" s="143">
        <f t="shared" si="19"/>
        <v>50516.673999999999</v>
      </c>
      <c r="L14" s="143">
        <f t="shared" si="19"/>
        <v>236940</v>
      </c>
      <c r="M14" s="143">
        <f t="shared" si="5"/>
        <v>3883.8540000000212</v>
      </c>
      <c r="N14" s="151">
        <f t="shared" ref="N14:N20" si="21">F14/L14*100</f>
        <v>101.63917194226389</v>
      </c>
      <c r="O14" s="143">
        <f t="shared" si="10"/>
        <v>242916.66666666669</v>
      </c>
      <c r="P14" s="143">
        <f t="shared" si="6"/>
        <v>-2092.8126666666649</v>
      </c>
      <c r="Q14" s="151">
        <f t="shared" si="7"/>
        <v>99.138464768439107</v>
      </c>
      <c r="R14" s="151">
        <f t="shared" si="11"/>
        <v>41.307693653516296</v>
      </c>
      <c r="S14" s="143">
        <f t="shared" ref="S14" si="22">S15+S18</f>
        <v>177963.9</v>
      </c>
      <c r="T14" s="144">
        <f t="shared" si="8"/>
        <v>62859.954000000027</v>
      </c>
      <c r="U14" s="145">
        <f t="shared" si="18"/>
        <v>135.32174446615301</v>
      </c>
    </row>
    <row r="15" spans="1:36" s="66" customFormat="1" ht="51" customHeight="1" x14ac:dyDescent="0.25">
      <c r="A15" s="63" t="s">
        <v>115</v>
      </c>
      <c r="B15" s="119" t="s">
        <v>148</v>
      </c>
      <c r="C15" s="175" t="s">
        <v>154</v>
      </c>
      <c r="D15" s="146">
        <f>SUM(D16:D17)</f>
        <v>215000</v>
      </c>
      <c r="E15" s="146">
        <f>SUM(E16:E17)</f>
        <v>215000</v>
      </c>
      <c r="F15" s="146">
        <f t="shared" si="9"/>
        <v>97102.138000000006</v>
      </c>
      <c r="G15" s="146">
        <f t="shared" ref="G15:L15" si="23">SUM(G16:G17)</f>
        <v>17009.099999999999</v>
      </c>
      <c r="H15" s="146">
        <f t="shared" ref="H15:J15" si="24">SUM(H16:H17)</f>
        <v>16242.040999999999</v>
      </c>
      <c r="I15" s="146">
        <f t="shared" si="24"/>
        <v>20731.637999999999</v>
      </c>
      <c r="J15" s="146">
        <f t="shared" si="24"/>
        <v>20811.266000000003</v>
      </c>
      <c r="K15" s="146">
        <f t="shared" si="23"/>
        <v>22308.093000000001</v>
      </c>
      <c r="L15" s="146">
        <f t="shared" si="23"/>
        <v>96140</v>
      </c>
      <c r="M15" s="146">
        <f t="shared" si="5"/>
        <v>962.13800000000629</v>
      </c>
      <c r="N15" s="130">
        <f t="shared" si="21"/>
        <v>101.0007676305388</v>
      </c>
      <c r="O15" s="146">
        <f t="shared" si="10"/>
        <v>89583.333333333343</v>
      </c>
      <c r="P15" s="146">
        <f t="shared" si="6"/>
        <v>7518.8046666666633</v>
      </c>
      <c r="Q15" s="130">
        <f t="shared" si="7"/>
        <v>108.39308427906977</v>
      </c>
      <c r="R15" s="130">
        <f t="shared" si="11"/>
        <v>45.163785116279072</v>
      </c>
      <c r="S15" s="146">
        <f t="shared" ref="S15" si="25">SUM(S16:S17)</f>
        <v>64842.038999999997</v>
      </c>
      <c r="T15" s="94">
        <f t="shared" si="8"/>
        <v>32260.099000000009</v>
      </c>
      <c r="U15" s="95">
        <f t="shared" si="18"/>
        <v>149.75182689736209</v>
      </c>
    </row>
    <row r="16" spans="1:36" s="66" customFormat="1" ht="47.25" customHeight="1" x14ac:dyDescent="0.25">
      <c r="A16" s="63" t="s">
        <v>144</v>
      </c>
      <c r="B16" s="119" t="s">
        <v>88</v>
      </c>
      <c r="C16" s="175"/>
      <c r="D16" s="146">
        <v>30000</v>
      </c>
      <c r="E16" s="146">
        <v>30000</v>
      </c>
      <c r="F16" s="146">
        <f t="shared" si="9"/>
        <v>16250.724</v>
      </c>
      <c r="G16" s="146">
        <v>3212.1089999999999</v>
      </c>
      <c r="H16" s="146">
        <v>3324.5239999999999</v>
      </c>
      <c r="I16" s="146">
        <v>3129.2579999999998</v>
      </c>
      <c r="J16" s="146">
        <v>2946.92</v>
      </c>
      <c r="K16" s="146">
        <v>3637.913</v>
      </c>
      <c r="L16" s="146">
        <v>15950</v>
      </c>
      <c r="M16" s="146">
        <f t="shared" si="5"/>
        <v>300.72400000000016</v>
      </c>
      <c r="N16" s="130">
        <f t="shared" si="21"/>
        <v>101.8854169278997</v>
      </c>
      <c r="O16" s="146">
        <f t="shared" si="10"/>
        <v>12500</v>
      </c>
      <c r="P16" s="146">
        <f t="shared" si="6"/>
        <v>3750.7240000000002</v>
      </c>
      <c r="Q16" s="130">
        <f t="shared" si="7"/>
        <v>130.00579199999999</v>
      </c>
      <c r="R16" s="130">
        <f t="shared" si="11"/>
        <v>54.169080000000001</v>
      </c>
      <c r="S16" s="146">
        <v>9950.0529999999999</v>
      </c>
      <c r="T16" s="94">
        <f t="shared" si="8"/>
        <v>6300.6710000000003</v>
      </c>
      <c r="U16" s="95">
        <f t="shared" si="18"/>
        <v>163.32298933483068</v>
      </c>
      <c r="V16" s="64">
        <f>S16+S17</f>
        <v>64842.038999999997</v>
      </c>
      <c r="W16" s="64">
        <f>F16+F17</f>
        <v>97102.138000000021</v>
      </c>
    </row>
    <row r="17" spans="1:24" s="66" customFormat="1" ht="46.5" customHeight="1" x14ac:dyDescent="0.25">
      <c r="A17" s="63" t="s">
        <v>145</v>
      </c>
      <c r="B17" s="119" t="s">
        <v>89</v>
      </c>
      <c r="C17" s="175"/>
      <c r="D17" s="146">
        <v>185000</v>
      </c>
      <c r="E17" s="146">
        <v>185000</v>
      </c>
      <c r="F17" s="146">
        <f t="shared" si="9"/>
        <v>80851.414000000019</v>
      </c>
      <c r="G17" s="146">
        <v>13796.991</v>
      </c>
      <c r="H17" s="146">
        <v>12917.517</v>
      </c>
      <c r="I17" s="146">
        <v>17602.38</v>
      </c>
      <c r="J17" s="146">
        <v>17864.346000000001</v>
      </c>
      <c r="K17" s="146">
        <v>18670.18</v>
      </c>
      <c r="L17" s="146">
        <v>80190</v>
      </c>
      <c r="M17" s="146">
        <f t="shared" si="5"/>
        <v>661.41400000001886</v>
      </c>
      <c r="N17" s="130">
        <f t="shared" si="21"/>
        <v>100.82480857962341</v>
      </c>
      <c r="O17" s="146">
        <f t="shared" si="10"/>
        <v>77083.333333333328</v>
      </c>
      <c r="P17" s="146">
        <f t="shared" si="6"/>
        <v>3768.0806666666904</v>
      </c>
      <c r="Q17" s="130">
        <f t="shared" si="7"/>
        <v>104.88832086486491</v>
      </c>
      <c r="R17" s="130">
        <f t="shared" si="11"/>
        <v>43.703467027027038</v>
      </c>
      <c r="S17" s="146">
        <v>54891.985999999997</v>
      </c>
      <c r="T17" s="94">
        <f t="shared" si="8"/>
        <v>25959.428000000022</v>
      </c>
      <c r="U17" s="95">
        <f t="shared" si="18"/>
        <v>147.29183600680804</v>
      </c>
    </row>
    <row r="18" spans="1:24" s="66" customFormat="1" ht="44.25" customHeight="1" x14ac:dyDescent="0.25">
      <c r="A18" s="63" t="s">
        <v>116</v>
      </c>
      <c r="B18" s="119" t="s">
        <v>90</v>
      </c>
      <c r="C18" s="54" t="s">
        <v>56</v>
      </c>
      <c r="D18" s="146">
        <f t="shared" ref="D18" si="26">SUM(D19:D20)</f>
        <v>368000</v>
      </c>
      <c r="E18" s="146">
        <f t="shared" ref="E18" si="27">SUM(E19:E20)</f>
        <v>368000</v>
      </c>
      <c r="F18" s="146">
        <f t="shared" si="9"/>
        <v>143721.71600000001</v>
      </c>
      <c r="G18" s="146">
        <f t="shared" ref="G18:L18" si="28">SUM(G19:G20)</f>
        <v>32158.866000000002</v>
      </c>
      <c r="H18" s="146">
        <f t="shared" ref="H18:J18" si="29">SUM(H19:H20)</f>
        <v>24940.019</v>
      </c>
      <c r="I18" s="146">
        <f t="shared" si="29"/>
        <v>25864.623</v>
      </c>
      <c r="J18" s="146">
        <f t="shared" si="29"/>
        <v>32549.627</v>
      </c>
      <c r="K18" s="146">
        <f t="shared" si="28"/>
        <v>28208.580999999998</v>
      </c>
      <c r="L18" s="146">
        <f t="shared" si="28"/>
        <v>140800</v>
      </c>
      <c r="M18" s="146">
        <f t="shared" si="5"/>
        <v>2921.7160000000149</v>
      </c>
      <c r="N18" s="130">
        <f t="shared" si="21"/>
        <v>102.07508238636365</v>
      </c>
      <c r="O18" s="146">
        <f t="shared" si="10"/>
        <v>153333.33333333334</v>
      </c>
      <c r="P18" s="146">
        <f t="shared" si="6"/>
        <v>-9611.6173333333281</v>
      </c>
      <c r="Q18" s="130">
        <f t="shared" si="7"/>
        <v>93.731553913043484</v>
      </c>
      <c r="R18" s="130">
        <f t="shared" si="11"/>
        <v>39.054814130434785</v>
      </c>
      <c r="S18" s="146">
        <f t="shared" ref="S18" si="30">SUM(S19:S20)</f>
        <v>113121.861</v>
      </c>
      <c r="T18" s="94">
        <f t="shared" si="8"/>
        <v>30599.85500000001</v>
      </c>
      <c r="U18" s="95">
        <f t="shared" si="18"/>
        <v>127.05034617490955</v>
      </c>
    </row>
    <row r="19" spans="1:24" s="66" customFormat="1" ht="104.25" customHeight="1" x14ac:dyDescent="0.25">
      <c r="A19" s="63" t="s">
        <v>146</v>
      </c>
      <c r="B19" s="119" t="s">
        <v>130</v>
      </c>
      <c r="C19" s="54">
        <v>14040100</v>
      </c>
      <c r="D19" s="146">
        <v>225000</v>
      </c>
      <c r="E19" s="146">
        <v>225000</v>
      </c>
      <c r="F19" s="146">
        <f t="shared" si="9"/>
        <v>88429.374000000011</v>
      </c>
      <c r="G19" s="146">
        <v>18500.769</v>
      </c>
      <c r="H19" s="146">
        <v>14981.394</v>
      </c>
      <c r="I19" s="146">
        <v>16554.937000000002</v>
      </c>
      <c r="J19" s="146">
        <v>21625.602999999999</v>
      </c>
      <c r="K19" s="146">
        <v>16766.670999999998</v>
      </c>
      <c r="L19" s="146">
        <v>88400</v>
      </c>
      <c r="M19" s="146">
        <f t="shared" si="5"/>
        <v>29.37400000001071</v>
      </c>
      <c r="N19" s="130">
        <f t="shared" si="21"/>
        <v>100.03322850678735</v>
      </c>
      <c r="O19" s="146">
        <f t="shared" si="10"/>
        <v>93750</v>
      </c>
      <c r="P19" s="146">
        <f t="shared" si="6"/>
        <v>-5320.6259999999893</v>
      </c>
      <c r="Q19" s="130">
        <f t="shared" si="7"/>
        <v>94.324665600000017</v>
      </c>
      <c r="R19" s="130">
        <f t="shared" si="11"/>
        <v>39.301944000000006</v>
      </c>
      <c r="S19" s="146">
        <v>64900.467000000004</v>
      </c>
      <c r="T19" s="94">
        <f t="shared" si="8"/>
        <v>23528.907000000007</v>
      </c>
      <c r="U19" s="95">
        <f t="shared" si="18"/>
        <v>136.25383311956753</v>
      </c>
    </row>
    <row r="20" spans="1:24" s="66" customFormat="1" ht="81" customHeight="1" x14ac:dyDescent="0.25">
      <c r="A20" s="63" t="s">
        <v>147</v>
      </c>
      <c r="B20" s="119" t="s">
        <v>131</v>
      </c>
      <c r="C20" s="54">
        <v>14040200</v>
      </c>
      <c r="D20" s="146">
        <v>143000</v>
      </c>
      <c r="E20" s="146">
        <v>143000</v>
      </c>
      <c r="F20" s="146">
        <f t="shared" si="9"/>
        <v>55292.342000000004</v>
      </c>
      <c r="G20" s="146">
        <v>13658.097</v>
      </c>
      <c r="H20" s="146">
        <v>9958.625</v>
      </c>
      <c r="I20" s="146">
        <v>9309.6859999999997</v>
      </c>
      <c r="J20" s="146">
        <v>10924.023999999999</v>
      </c>
      <c r="K20" s="146">
        <v>11441.91</v>
      </c>
      <c r="L20" s="146">
        <v>52400</v>
      </c>
      <c r="M20" s="146">
        <f t="shared" si="5"/>
        <v>2892.3420000000042</v>
      </c>
      <c r="N20" s="130">
        <f t="shared" si="21"/>
        <v>105.51973664122139</v>
      </c>
      <c r="O20" s="146">
        <f t="shared" si="10"/>
        <v>59583.333333333328</v>
      </c>
      <c r="P20" s="146">
        <f t="shared" si="6"/>
        <v>-4290.9913333333243</v>
      </c>
      <c r="Q20" s="130">
        <f t="shared" si="7"/>
        <v>92.798336223776232</v>
      </c>
      <c r="R20" s="130">
        <f t="shared" si="11"/>
        <v>38.66597342657343</v>
      </c>
      <c r="S20" s="146">
        <v>48221.394000000008</v>
      </c>
      <c r="T20" s="94">
        <f t="shared" si="8"/>
        <v>7070.9479999999967</v>
      </c>
      <c r="U20" s="95">
        <f t="shared" si="18"/>
        <v>114.66350806863856</v>
      </c>
    </row>
    <row r="21" spans="1:24" s="84" customFormat="1" ht="23.25" x14ac:dyDescent="0.25">
      <c r="A21" s="140">
        <v>5</v>
      </c>
      <c r="B21" s="67" t="s">
        <v>132</v>
      </c>
      <c r="C21" s="141" t="s">
        <v>133</v>
      </c>
      <c r="D21" s="143">
        <v>0</v>
      </c>
      <c r="E21" s="143">
        <v>0</v>
      </c>
      <c r="F21" s="143">
        <f t="shared" si="9"/>
        <v>0</v>
      </c>
      <c r="G21" s="143">
        <v>0</v>
      </c>
      <c r="H21" s="143"/>
      <c r="I21" s="143"/>
      <c r="J21" s="143"/>
      <c r="K21" s="143"/>
      <c r="L21" s="143"/>
      <c r="M21" s="143">
        <f t="shared" si="5"/>
        <v>0</v>
      </c>
      <c r="N21" s="151"/>
      <c r="O21" s="143">
        <f t="shared" si="10"/>
        <v>0</v>
      </c>
      <c r="P21" s="143">
        <f t="shared" si="6"/>
        <v>0</v>
      </c>
      <c r="Q21" s="151"/>
      <c r="R21" s="151"/>
      <c r="S21" s="143">
        <v>1.867</v>
      </c>
      <c r="T21" s="144">
        <f t="shared" si="8"/>
        <v>-1.867</v>
      </c>
      <c r="U21" s="145"/>
      <c r="V21" s="105"/>
      <c r="W21" s="105"/>
    </row>
    <row r="22" spans="1:24" s="84" customFormat="1" ht="39" x14ac:dyDescent="0.25">
      <c r="A22" s="140">
        <v>6</v>
      </c>
      <c r="B22" s="67" t="s">
        <v>129</v>
      </c>
      <c r="C22" s="141" t="s">
        <v>38</v>
      </c>
      <c r="D22" s="143">
        <f>D23+D24+D25+D27+D26</f>
        <v>1888615</v>
      </c>
      <c r="E22" s="143">
        <f>E23+E24+E25+E27+E26</f>
        <v>1888689</v>
      </c>
      <c r="F22" s="143">
        <f t="shared" si="9"/>
        <v>794006.90600000008</v>
      </c>
      <c r="G22" s="143">
        <f t="shared" ref="G22:L22" si="31">G23+G24+G25+G27+G26</f>
        <v>184303.701</v>
      </c>
      <c r="H22" s="143">
        <f t="shared" ref="H22:J22" si="32">H23+H24+H25+H27+H26</f>
        <v>182656.99299999999</v>
      </c>
      <c r="I22" s="143">
        <f t="shared" si="32"/>
        <v>89747.447</v>
      </c>
      <c r="J22" s="143">
        <f t="shared" si="32"/>
        <v>180412.07799999998</v>
      </c>
      <c r="K22" s="143">
        <f t="shared" si="31"/>
        <v>156886.68700000001</v>
      </c>
      <c r="L22" s="143">
        <f t="shared" si="31"/>
        <v>776918</v>
      </c>
      <c r="M22" s="143">
        <f t="shared" si="5"/>
        <v>17088.906000000075</v>
      </c>
      <c r="N22" s="151">
        <f t="shared" ref="N22:N29" si="33">F22/L22*100</f>
        <v>102.19957653188625</v>
      </c>
      <c r="O22" s="143">
        <f t="shared" si="10"/>
        <v>786953.75</v>
      </c>
      <c r="P22" s="143">
        <f t="shared" si="6"/>
        <v>7053.1560000000754</v>
      </c>
      <c r="Q22" s="151">
        <f t="shared" ref="Q22:Q52" si="34">F22/O22*100</f>
        <v>100.896260548984</v>
      </c>
      <c r="R22" s="151">
        <f t="shared" ref="R22:R55" si="35">F22/E22*100</f>
        <v>42.040108562076661</v>
      </c>
      <c r="S22" s="143">
        <f t="shared" ref="S22" si="36">S23+S24+S25+S27+S26</f>
        <v>726582.3600000001</v>
      </c>
      <c r="T22" s="144">
        <f t="shared" si="8"/>
        <v>67424.545999999973</v>
      </c>
      <c r="U22" s="145">
        <f t="shared" ref="U22:U29" si="37">F22/S22*100</f>
        <v>109.27968386130375</v>
      </c>
      <c r="V22" s="105">
        <f>S24+S25+S23</f>
        <v>222445.47100000002</v>
      </c>
      <c r="W22" s="105">
        <f>F23+F24+F25</f>
        <v>272614.57100000005</v>
      </c>
    </row>
    <row r="23" spans="1:24" s="86" customFormat="1" ht="42" customHeight="1" x14ac:dyDescent="0.25">
      <c r="A23" s="85" t="s">
        <v>178</v>
      </c>
      <c r="B23" s="120" t="s">
        <v>57</v>
      </c>
      <c r="C23" s="176" t="s">
        <v>44</v>
      </c>
      <c r="D23" s="146">
        <v>233215</v>
      </c>
      <c r="E23" s="146">
        <v>233215</v>
      </c>
      <c r="F23" s="146">
        <f t="shared" si="9"/>
        <v>100275.31900000002</v>
      </c>
      <c r="G23" s="146">
        <v>27569.440999999999</v>
      </c>
      <c r="H23" s="146">
        <v>14917.152</v>
      </c>
      <c r="I23" s="146">
        <v>14356.431</v>
      </c>
      <c r="J23" s="146">
        <v>31703.589</v>
      </c>
      <c r="K23" s="146">
        <v>11728.706</v>
      </c>
      <c r="L23" s="146">
        <v>98648</v>
      </c>
      <c r="M23" s="146">
        <f t="shared" si="5"/>
        <v>1627.3190000000177</v>
      </c>
      <c r="N23" s="130">
        <f t="shared" si="33"/>
        <v>101.64962188792477</v>
      </c>
      <c r="O23" s="146">
        <f t="shared" si="10"/>
        <v>97172.916666666657</v>
      </c>
      <c r="P23" s="146">
        <f t="shared" si="6"/>
        <v>3102.4023333333607</v>
      </c>
      <c r="Q23" s="130">
        <f t="shared" si="34"/>
        <v>103.19266153549303</v>
      </c>
      <c r="R23" s="130">
        <f t="shared" si="35"/>
        <v>42.996942306455423</v>
      </c>
      <c r="S23" s="146">
        <v>85748.653000000006</v>
      </c>
      <c r="T23" s="94">
        <f t="shared" si="8"/>
        <v>14526.666000000012</v>
      </c>
      <c r="U23" s="95">
        <f t="shared" si="37"/>
        <v>116.94098448403616</v>
      </c>
    </row>
    <row r="24" spans="1:24" s="86" customFormat="1" ht="42" customHeight="1" x14ac:dyDescent="0.25">
      <c r="A24" s="63" t="s">
        <v>179</v>
      </c>
      <c r="B24" s="120" t="s">
        <v>7</v>
      </c>
      <c r="C24" s="176"/>
      <c r="D24" s="146">
        <v>361000</v>
      </c>
      <c r="E24" s="146">
        <v>361000</v>
      </c>
      <c r="F24" s="146">
        <f t="shared" si="9"/>
        <v>170892.976</v>
      </c>
      <c r="G24" s="146">
        <v>29969.288</v>
      </c>
      <c r="H24" s="146">
        <v>39976.182000000001</v>
      </c>
      <c r="I24" s="146">
        <v>33428.83</v>
      </c>
      <c r="J24" s="146">
        <v>33408.794999999998</v>
      </c>
      <c r="K24" s="146">
        <v>34109.881000000001</v>
      </c>
      <c r="L24" s="146">
        <v>160575</v>
      </c>
      <c r="M24" s="146">
        <f t="shared" si="5"/>
        <v>10317.975999999995</v>
      </c>
      <c r="N24" s="130">
        <f t="shared" si="33"/>
        <v>106.4256428460221</v>
      </c>
      <c r="O24" s="146">
        <f t="shared" si="10"/>
        <v>150416.66666666666</v>
      </c>
      <c r="P24" s="146">
        <f t="shared" si="6"/>
        <v>20476.309333333338</v>
      </c>
      <c r="Q24" s="130">
        <f t="shared" si="34"/>
        <v>113.6130588365651</v>
      </c>
      <c r="R24" s="130">
        <f t="shared" si="35"/>
        <v>47.338774515235457</v>
      </c>
      <c r="S24" s="146">
        <v>135520.92300000001</v>
      </c>
      <c r="T24" s="94">
        <f t="shared" si="8"/>
        <v>35372.052999999985</v>
      </c>
      <c r="U24" s="95">
        <f t="shared" si="37"/>
        <v>126.10080585121162</v>
      </c>
    </row>
    <row r="25" spans="1:24" s="86" customFormat="1" ht="42" customHeight="1" x14ac:dyDescent="0.25">
      <c r="A25" s="63" t="s">
        <v>180</v>
      </c>
      <c r="B25" s="120" t="s">
        <v>58</v>
      </c>
      <c r="C25" s="176"/>
      <c r="D25" s="146">
        <v>2000</v>
      </c>
      <c r="E25" s="146">
        <v>2074</v>
      </c>
      <c r="F25" s="146">
        <f t="shared" si="9"/>
        <v>1446.2759999999998</v>
      </c>
      <c r="G25" s="146">
        <v>373.87099999999998</v>
      </c>
      <c r="H25" s="146">
        <v>416.55599999999998</v>
      </c>
      <c r="I25" s="146">
        <v>216.11500000000001</v>
      </c>
      <c r="J25" s="146">
        <v>309.35399999999998</v>
      </c>
      <c r="K25" s="146">
        <v>130.38</v>
      </c>
      <c r="L25" s="146">
        <v>1281</v>
      </c>
      <c r="M25" s="146">
        <f t="shared" si="5"/>
        <v>165.27599999999984</v>
      </c>
      <c r="N25" s="130">
        <f t="shared" si="33"/>
        <v>112.90210772833721</v>
      </c>
      <c r="O25" s="146">
        <f t="shared" si="10"/>
        <v>864.16666666666674</v>
      </c>
      <c r="P25" s="146">
        <f t="shared" si="6"/>
        <v>582.1093333333331</v>
      </c>
      <c r="Q25" s="130">
        <f t="shared" si="34"/>
        <v>167.36077145612342</v>
      </c>
      <c r="R25" s="130">
        <f t="shared" si="35"/>
        <v>69.733654773384757</v>
      </c>
      <c r="S25" s="146">
        <v>1175.895</v>
      </c>
      <c r="T25" s="94">
        <f t="shared" si="8"/>
        <v>270.38099999999986</v>
      </c>
      <c r="U25" s="95">
        <f t="shared" si="37"/>
        <v>122.99363463574554</v>
      </c>
      <c r="V25" s="95">
        <f>100-U25</f>
        <v>-22.993634635745536</v>
      </c>
      <c r="W25" s="87"/>
      <c r="X25" s="88" t="e">
        <f>F23/#REF!*100</f>
        <v>#REF!</v>
      </c>
    </row>
    <row r="26" spans="1:24" s="90" customFormat="1" ht="42" customHeight="1" x14ac:dyDescent="0.25">
      <c r="A26" s="63" t="s">
        <v>181</v>
      </c>
      <c r="B26" s="120" t="s">
        <v>40</v>
      </c>
      <c r="C26" s="89" t="s">
        <v>39</v>
      </c>
      <c r="D26" s="146">
        <v>3500</v>
      </c>
      <c r="E26" s="146">
        <v>3500</v>
      </c>
      <c r="F26" s="146">
        <f t="shared" si="9"/>
        <v>1449.76</v>
      </c>
      <c r="G26" s="146">
        <v>336.39499999999998</v>
      </c>
      <c r="H26" s="146">
        <v>254.98699999999999</v>
      </c>
      <c r="I26" s="146">
        <v>185.584</v>
      </c>
      <c r="J26" s="146">
        <v>297.64800000000002</v>
      </c>
      <c r="K26" s="146">
        <v>375.14600000000002</v>
      </c>
      <c r="L26" s="146">
        <v>1446</v>
      </c>
      <c r="M26" s="146">
        <f t="shared" si="5"/>
        <v>3.7599999999999909</v>
      </c>
      <c r="N26" s="130">
        <f t="shared" si="33"/>
        <v>100.26002766251729</v>
      </c>
      <c r="O26" s="146">
        <f t="shared" si="10"/>
        <v>1458.3333333333335</v>
      </c>
      <c r="P26" s="146">
        <f t="shared" si="6"/>
        <v>-8.573333333333494</v>
      </c>
      <c r="Q26" s="130">
        <f t="shared" si="34"/>
        <v>99.412114285714267</v>
      </c>
      <c r="R26" s="130">
        <f t="shared" si="35"/>
        <v>41.421714285714287</v>
      </c>
      <c r="S26" s="146">
        <v>1260.1379999999999</v>
      </c>
      <c r="T26" s="146">
        <f t="shared" si="8"/>
        <v>189.62200000000007</v>
      </c>
      <c r="U26" s="95">
        <f t="shared" si="37"/>
        <v>115.04771699607504</v>
      </c>
    </row>
    <row r="27" spans="1:24" s="86" customFormat="1" ht="42" customHeight="1" x14ac:dyDescent="0.25">
      <c r="A27" s="63" t="s">
        <v>182</v>
      </c>
      <c r="B27" s="120" t="s">
        <v>33</v>
      </c>
      <c r="C27" s="164" t="s">
        <v>34</v>
      </c>
      <c r="D27" s="146">
        <v>1288900</v>
      </c>
      <c r="E27" s="146">
        <v>1288900</v>
      </c>
      <c r="F27" s="146">
        <f t="shared" si="9"/>
        <v>519942.57499999995</v>
      </c>
      <c r="G27" s="146">
        <v>126054.70600000001</v>
      </c>
      <c r="H27" s="146">
        <v>127092.11599999999</v>
      </c>
      <c r="I27" s="146">
        <v>41560.487000000001</v>
      </c>
      <c r="J27" s="146">
        <v>114692.692</v>
      </c>
      <c r="K27" s="146">
        <v>110542.57399999999</v>
      </c>
      <c r="L27" s="146">
        <v>514968</v>
      </c>
      <c r="M27" s="146">
        <f t="shared" si="5"/>
        <v>4974.5749999999534</v>
      </c>
      <c r="N27" s="130">
        <f t="shared" si="33"/>
        <v>100.96599691631323</v>
      </c>
      <c r="O27" s="146">
        <f t="shared" si="10"/>
        <v>537041.66666666663</v>
      </c>
      <c r="P27" s="146">
        <f t="shared" si="6"/>
        <v>-17099.091666666674</v>
      </c>
      <c r="Q27" s="130">
        <f t="shared" si="34"/>
        <v>96.816058654666776</v>
      </c>
      <c r="R27" s="130">
        <f t="shared" si="35"/>
        <v>40.340024439444484</v>
      </c>
      <c r="S27" s="146">
        <v>502876.75100000005</v>
      </c>
      <c r="T27" s="94">
        <f t="shared" si="8"/>
        <v>17065.823999999906</v>
      </c>
      <c r="U27" s="95">
        <f t="shared" si="37"/>
        <v>103.39363948841608</v>
      </c>
      <c r="W27" s="87"/>
      <c r="X27" s="88" t="e">
        <f>F27/#REF!*100</f>
        <v>#REF!</v>
      </c>
    </row>
    <row r="28" spans="1:24" s="142" customFormat="1" ht="39" x14ac:dyDescent="0.25">
      <c r="A28" s="140">
        <v>7</v>
      </c>
      <c r="B28" s="67" t="s">
        <v>46</v>
      </c>
      <c r="C28" s="141" t="s">
        <v>17</v>
      </c>
      <c r="D28" s="143">
        <v>1832.3</v>
      </c>
      <c r="E28" s="143">
        <v>1832.3</v>
      </c>
      <c r="F28" s="143">
        <f t="shared" si="9"/>
        <v>948.75099999999986</v>
      </c>
      <c r="G28" s="143">
        <v>8.94</v>
      </c>
      <c r="H28" s="143">
        <v>18.591000000000001</v>
      </c>
      <c r="I28" s="143">
        <v>563.00199999999995</v>
      </c>
      <c r="J28" s="143">
        <v>6.3819999999999997</v>
      </c>
      <c r="K28" s="143">
        <v>351.83600000000001</v>
      </c>
      <c r="L28" s="143">
        <v>946</v>
      </c>
      <c r="M28" s="143">
        <f t="shared" si="5"/>
        <v>2.7509999999998627</v>
      </c>
      <c r="N28" s="151">
        <f t="shared" si="33"/>
        <v>100.29080338266382</v>
      </c>
      <c r="O28" s="143">
        <f t="shared" si="10"/>
        <v>763.45833333333326</v>
      </c>
      <c r="P28" s="143">
        <f t="shared" si="6"/>
        <v>185.29266666666661</v>
      </c>
      <c r="Q28" s="151">
        <f t="shared" si="34"/>
        <v>124.27017409812804</v>
      </c>
      <c r="R28" s="151">
        <f t="shared" si="35"/>
        <v>51.779239207553339</v>
      </c>
      <c r="S28" s="143">
        <v>1536.319</v>
      </c>
      <c r="T28" s="144">
        <f t="shared" si="8"/>
        <v>-587.5680000000001</v>
      </c>
      <c r="U28" s="145">
        <f t="shared" si="37"/>
        <v>61.754817847074719</v>
      </c>
      <c r="V28" s="62">
        <f>100-U28</f>
        <v>38.245182152925281</v>
      </c>
    </row>
    <row r="29" spans="1:24" s="142" customFormat="1" ht="23.25" x14ac:dyDescent="0.25">
      <c r="A29" s="140">
        <f t="shared" ref="A29:A37" si="38">A28+1</f>
        <v>8</v>
      </c>
      <c r="B29" s="67" t="s">
        <v>68</v>
      </c>
      <c r="C29" s="141" t="s">
        <v>67</v>
      </c>
      <c r="D29" s="143">
        <v>7600</v>
      </c>
      <c r="E29" s="143">
        <v>7600</v>
      </c>
      <c r="F29" s="143">
        <f t="shared" si="9"/>
        <v>6894.174</v>
      </c>
      <c r="G29" s="143">
        <v>0</v>
      </c>
      <c r="H29" s="143">
        <v>0</v>
      </c>
      <c r="I29" s="143">
        <v>3441.3159999999998</v>
      </c>
      <c r="J29" s="143">
        <v>3452.8580000000002</v>
      </c>
      <c r="K29" s="143"/>
      <c r="L29" s="143">
        <v>6830</v>
      </c>
      <c r="M29" s="143">
        <f t="shared" si="5"/>
        <v>64.173999999999978</v>
      </c>
      <c r="N29" s="151">
        <f t="shared" si="33"/>
        <v>100.93959004392386</v>
      </c>
      <c r="O29" s="143">
        <f t="shared" si="10"/>
        <v>3166.666666666667</v>
      </c>
      <c r="P29" s="143">
        <f t="shared" si="6"/>
        <v>3727.507333333333</v>
      </c>
      <c r="Q29" s="151">
        <f t="shared" si="34"/>
        <v>217.71075789473682</v>
      </c>
      <c r="R29" s="151">
        <f t="shared" si="35"/>
        <v>90.712815789473694</v>
      </c>
      <c r="S29" s="143">
        <v>3765.2609999999995</v>
      </c>
      <c r="T29" s="144">
        <f t="shared" si="8"/>
        <v>3128.9130000000005</v>
      </c>
      <c r="U29" s="145">
        <f t="shared" si="37"/>
        <v>183.09949828179245</v>
      </c>
    </row>
    <row r="30" spans="1:24" s="142" customFormat="1" ht="34.5" customHeight="1" x14ac:dyDescent="0.25">
      <c r="A30" s="140">
        <f t="shared" si="38"/>
        <v>9</v>
      </c>
      <c r="B30" s="67" t="s">
        <v>8</v>
      </c>
      <c r="C30" s="141" t="s">
        <v>18</v>
      </c>
      <c r="D30" s="143">
        <v>215</v>
      </c>
      <c r="E30" s="143">
        <v>215</v>
      </c>
      <c r="F30" s="143">
        <f t="shared" si="9"/>
        <v>0</v>
      </c>
      <c r="G30" s="143">
        <v>0</v>
      </c>
      <c r="H30" s="143">
        <v>0</v>
      </c>
      <c r="I30" s="143">
        <v>0</v>
      </c>
      <c r="J30" s="143"/>
      <c r="K30" s="143"/>
      <c r="L30" s="143">
        <v>0</v>
      </c>
      <c r="M30" s="143">
        <f t="shared" si="5"/>
        <v>0</v>
      </c>
      <c r="N30" s="151"/>
      <c r="O30" s="143">
        <f t="shared" si="10"/>
        <v>89.583333333333343</v>
      </c>
      <c r="P30" s="143">
        <f t="shared" si="6"/>
        <v>-89.583333333333343</v>
      </c>
      <c r="Q30" s="151">
        <f t="shared" si="34"/>
        <v>0</v>
      </c>
      <c r="R30" s="151">
        <f t="shared" si="35"/>
        <v>0</v>
      </c>
      <c r="S30" s="143">
        <v>213.614</v>
      </c>
      <c r="T30" s="144">
        <f t="shared" si="8"/>
        <v>-213.614</v>
      </c>
      <c r="U30" s="145"/>
    </row>
    <row r="31" spans="1:24" s="142" customFormat="1" ht="78" x14ac:dyDescent="0.25">
      <c r="A31" s="140">
        <f t="shared" si="38"/>
        <v>10</v>
      </c>
      <c r="B31" s="150" t="s">
        <v>85</v>
      </c>
      <c r="C31" s="80" t="s">
        <v>86</v>
      </c>
      <c r="D31" s="143">
        <v>2</v>
      </c>
      <c r="E31" s="143">
        <v>2</v>
      </c>
      <c r="F31" s="143">
        <f t="shared" si="9"/>
        <v>5.0000000000000001E-3</v>
      </c>
      <c r="G31" s="143">
        <v>0</v>
      </c>
      <c r="H31" s="143">
        <v>0</v>
      </c>
      <c r="I31" s="143">
        <v>0</v>
      </c>
      <c r="J31" s="143"/>
      <c r="K31" s="143">
        <v>5.0000000000000001E-3</v>
      </c>
      <c r="L31" s="143">
        <v>0</v>
      </c>
      <c r="M31" s="143">
        <f t="shared" si="5"/>
        <v>5.0000000000000001E-3</v>
      </c>
      <c r="N31" s="151"/>
      <c r="O31" s="143">
        <f t="shared" si="10"/>
        <v>0.83333333333333326</v>
      </c>
      <c r="P31" s="143">
        <f t="shared" si="6"/>
        <v>-0.82833333333333325</v>
      </c>
      <c r="Q31" s="151">
        <f t="shared" si="34"/>
        <v>0.60000000000000009</v>
      </c>
      <c r="R31" s="151">
        <f t="shared" si="35"/>
        <v>0.25</v>
      </c>
      <c r="S31" s="143">
        <v>16.280999999999999</v>
      </c>
      <c r="T31" s="144">
        <f t="shared" si="8"/>
        <v>-16.276</v>
      </c>
      <c r="U31" s="145">
        <f t="shared" ref="U31:U41" si="39">F31/S31*100</f>
        <v>3.0710644309317612E-2</v>
      </c>
    </row>
    <row r="32" spans="1:24" s="142" customFormat="1" ht="23.25" x14ac:dyDescent="0.25">
      <c r="A32" s="140">
        <f t="shared" si="38"/>
        <v>11</v>
      </c>
      <c r="B32" s="97" t="s">
        <v>30</v>
      </c>
      <c r="C32" s="141" t="s">
        <v>24</v>
      </c>
      <c r="D32" s="143">
        <v>15000</v>
      </c>
      <c r="E32" s="143">
        <v>15000</v>
      </c>
      <c r="F32" s="143">
        <f t="shared" si="9"/>
        <v>7275.3330000000005</v>
      </c>
      <c r="G32" s="143">
        <v>1260.2539999999999</v>
      </c>
      <c r="H32" s="143">
        <v>1252.6980000000001</v>
      </c>
      <c r="I32" s="143">
        <v>1513.9380000000001</v>
      </c>
      <c r="J32" s="143">
        <v>1464.9369999999999</v>
      </c>
      <c r="K32" s="143">
        <v>1783.5060000000001</v>
      </c>
      <c r="L32" s="143">
        <v>6824</v>
      </c>
      <c r="M32" s="143">
        <f t="shared" si="5"/>
        <v>451.33300000000054</v>
      </c>
      <c r="N32" s="151">
        <f t="shared" ref="N32:N41" si="40">F32/L32*100</f>
        <v>106.61390679953107</v>
      </c>
      <c r="O32" s="143">
        <f t="shared" si="10"/>
        <v>6250</v>
      </c>
      <c r="P32" s="143">
        <f t="shared" si="6"/>
        <v>1025.3330000000005</v>
      </c>
      <c r="Q32" s="151">
        <f t="shared" si="34"/>
        <v>116.40532800000001</v>
      </c>
      <c r="R32" s="151">
        <f t="shared" si="35"/>
        <v>48.502220000000001</v>
      </c>
      <c r="S32" s="143">
        <v>6528.9639999999999</v>
      </c>
      <c r="T32" s="144">
        <f t="shared" si="8"/>
        <v>746.3690000000006</v>
      </c>
      <c r="U32" s="145">
        <f t="shared" si="39"/>
        <v>111.43166052071969</v>
      </c>
      <c r="V32" s="62">
        <f>100-U32</f>
        <v>-11.431660520719689</v>
      </c>
    </row>
    <row r="33" spans="1:25" s="142" customFormat="1" ht="39" x14ac:dyDescent="0.25">
      <c r="A33" s="140">
        <f t="shared" si="38"/>
        <v>12</v>
      </c>
      <c r="B33" s="97" t="s">
        <v>78</v>
      </c>
      <c r="C33" s="141" t="s">
        <v>77</v>
      </c>
      <c r="D33" s="143">
        <v>1450</v>
      </c>
      <c r="E33" s="143">
        <v>1450</v>
      </c>
      <c r="F33" s="143">
        <f t="shared" si="9"/>
        <v>1318.8209999999999</v>
      </c>
      <c r="G33" s="143">
        <v>100.486</v>
      </c>
      <c r="H33" s="143">
        <v>130.56700000000001</v>
      </c>
      <c r="I33" s="143">
        <v>124.53400000000001</v>
      </c>
      <c r="J33" s="143">
        <v>573.72</v>
      </c>
      <c r="K33" s="143">
        <v>389.51400000000001</v>
      </c>
      <c r="L33" s="143">
        <v>1245</v>
      </c>
      <c r="M33" s="143">
        <f t="shared" si="5"/>
        <v>73.820999999999913</v>
      </c>
      <c r="N33" s="151">
        <f t="shared" si="40"/>
        <v>105.92939759036145</v>
      </c>
      <c r="O33" s="143">
        <f t="shared" si="10"/>
        <v>604.16666666666663</v>
      </c>
      <c r="P33" s="143">
        <f t="shared" si="6"/>
        <v>714.65433333333328</v>
      </c>
      <c r="Q33" s="151">
        <f t="shared" si="34"/>
        <v>218.28761379310345</v>
      </c>
      <c r="R33" s="151">
        <f t="shared" si="35"/>
        <v>90.953172413793098</v>
      </c>
      <c r="S33" s="143">
        <v>492.6</v>
      </c>
      <c r="T33" s="144">
        <f t="shared" si="8"/>
        <v>826.22099999999989</v>
      </c>
      <c r="U33" s="145">
        <f t="shared" si="39"/>
        <v>267.72655298416561</v>
      </c>
    </row>
    <row r="34" spans="1:25" s="142" customFormat="1" ht="23.25" x14ac:dyDescent="0.25">
      <c r="A34" s="140">
        <f t="shared" si="38"/>
        <v>13</v>
      </c>
      <c r="B34" s="97" t="s">
        <v>104</v>
      </c>
      <c r="C34" s="141" t="s">
        <v>105</v>
      </c>
      <c r="D34" s="143">
        <v>22500</v>
      </c>
      <c r="E34" s="143">
        <v>22500</v>
      </c>
      <c r="F34" s="143">
        <f t="shared" si="9"/>
        <v>11620.364</v>
      </c>
      <c r="G34" s="143">
        <v>1872.931</v>
      </c>
      <c r="H34" s="143">
        <v>2445.6179999999999</v>
      </c>
      <c r="I34" s="143">
        <v>2937.018</v>
      </c>
      <c r="J34" s="143">
        <v>2039.8320000000001</v>
      </c>
      <c r="K34" s="143">
        <v>2324.9650000000001</v>
      </c>
      <c r="L34" s="143">
        <v>10820</v>
      </c>
      <c r="M34" s="143">
        <f t="shared" si="5"/>
        <v>800.36399999999958</v>
      </c>
      <c r="N34" s="151">
        <f t="shared" si="40"/>
        <v>107.39707948243992</v>
      </c>
      <c r="O34" s="143">
        <f t="shared" si="10"/>
        <v>9375</v>
      </c>
      <c r="P34" s="143">
        <f t="shared" si="6"/>
        <v>2245.3639999999996</v>
      </c>
      <c r="Q34" s="151">
        <f t="shared" si="34"/>
        <v>123.95054933333334</v>
      </c>
      <c r="R34" s="151">
        <f t="shared" si="35"/>
        <v>51.64606222222222</v>
      </c>
      <c r="S34" s="143">
        <v>9297.8170000000009</v>
      </c>
      <c r="T34" s="144">
        <f t="shared" si="8"/>
        <v>2322.5469999999987</v>
      </c>
      <c r="U34" s="145">
        <f t="shared" si="39"/>
        <v>124.97948712047138</v>
      </c>
    </row>
    <row r="35" spans="1:25" s="142" customFormat="1" ht="58.5" x14ac:dyDescent="0.25">
      <c r="A35" s="140">
        <f>A34+1</f>
        <v>14</v>
      </c>
      <c r="B35" s="97" t="s">
        <v>135</v>
      </c>
      <c r="C35" s="141" t="s">
        <v>134</v>
      </c>
      <c r="D35" s="143">
        <v>1650</v>
      </c>
      <c r="E35" s="143">
        <v>1650</v>
      </c>
      <c r="F35" s="143">
        <f t="shared" si="9"/>
        <v>608.56899999999996</v>
      </c>
      <c r="G35" s="143">
        <v>132.904</v>
      </c>
      <c r="H35" s="143">
        <v>113.39700000000001</v>
      </c>
      <c r="I35" s="143">
        <v>146.02699999999999</v>
      </c>
      <c r="J35" s="143">
        <v>120.611</v>
      </c>
      <c r="K35" s="143">
        <v>95.63</v>
      </c>
      <c r="L35" s="143">
        <v>595</v>
      </c>
      <c r="M35" s="143">
        <f t="shared" si="5"/>
        <v>13.56899999999996</v>
      </c>
      <c r="N35" s="151">
        <f t="shared" si="40"/>
        <v>102.28050420168067</v>
      </c>
      <c r="O35" s="143">
        <f t="shared" si="10"/>
        <v>687.5</v>
      </c>
      <c r="P35" s="143">
        <f t="shared" si="6"/>
        <v>-78.93100000000004</v>
      </c>
      <c r="Q35" s="151">
        <f t="shared" si="34"/>
        <v>88.519127272727275</v>
      </c>
      <c r="R35" s="151">
        <f t="shared" si="35"/>
        <v>36.882969696969695</v>
      </c>
      <c r="S35" s="143">
        <v>537.62699999999995</v>
      </c>
      <c r="T35" s="144">
        <f t="shared" si="8"/>
        <v>70.942000000000007</v>
      </c>
      <c r="U35" s="145">
        <f t="shared" si="39"/>
        <v>113.19539383252702</v>
      </c>
    </row>
    <row r="36" spans="1:25" s="142" customFormat="1" ht="64.5" customHeight="1" x14ac:dyDescent="0.25">
      <c r="A36" s="140">
        <f t="shared" si="38"/>
        <v>15</v>
      </c>
      <c r="B36" s="97" t="s">
        <v>126</v>
      </c>
      <c r="C36" s="141" t="s">
        <v>127</v>
      </c>
      <c r="D36" s="143">
        <v>66</v>
      </c>
      <c r="E36" s="143">
        <v>66</v>
      </c>
      <c r="F36" s="143">
        <f t="shared" si="9"/>
        <v>35.986999999999995</v>
      </c>
      <c r="G36" s="143">
        <v>2.31</v>
      </c>
      <c r="H36" s="143">
        <v>0.8</v>
      </c>
      <c r="I36" s="143">
        <v>6.4</v>
      </c>
      <c r="J36" s="143">
        <v>6.8559999999999999</v>
      </c>
      <c r="K36" s="143">
        <v>19.620999999999999</v>
      </c>
      <c r="L36" s="143">
        <v>35.5</v>
      </c>
      <c r="M36" s="143">
        <f t="shared" si="5"/>
        <v>0.48699999999999477</v>
      </c>
      <c r="N36" s="151">
        <f t="shared" si="40"/>
        <v>101.37183098591547</v>
      </c>
      <c r="O36" s="143">
        <f t="shared" si="10"/>
        <v>27.5</v>
      </c>
      <c r="P36" s="143">
        <f t="shared" si="6"/>
        <v>8.4869999999999948</v>
      </c>
      <c r="Q36" s="151">
        <f t="shared" si="34"/>
        <v>130.86181818181817</v>
      </c>
      <c r="R36" s="151">
        <f t="shared" si="35"/>
        <v>54.525757575757574</v>
      </c>
      <c r="S36" s="143">
        <v>30.905999999999999</v>
      </c>
      <c r="T36" s="144">
        <f t="shared" si="8"/>
        <v>5.080999999999996</v>
      </c>
      <c r="U36" s="145">
        <f t="shared" si="39"/>
        <v>116.4401734291076</v>
      </c>
    </row>
    <row r="37" spans="1:25" s="142" customFormat="1" ht="34.5" customHeight="1" x14ac:dyDescent="0.25">
      <c r="A37" s="140">
        <f t="shared" si="38"/>
        <v>16</v>
      </c>
      <c r="B37" s="97" t="s">
        <v>80</v>
      </c>
      <c r="C37" s="141" t="s">
        <v>79</v>
      </c>
      <c r="D37" s="143">
        <f>SUM(D38:D41)</f>
        <v>54685</v>
      </c>
      <c r="E37" s="143">
        <f>SUM(E38:E41)</f>
        <v>54685</v>
      </c>
      <c r="F37" s="143">
        <f t="shared" si="9"/>
        <v>19892.975999999999</v>
      </c>
      <c r="G37" s="143">
        <f t="shared" ref="G37:L37" si="41">SUM(G38:G41)</f>
        <v>3851.0230000000001</v>
      </c>
      <c r="H37" s="143">
        <f t="shared" ref="H37:J37" si="42">SUM(H38:H41)</f>
        <v>3682.0390000000002</v>
      </c>
      <c r="I37" s="143">
        <f t="shared" si="42"/>
        <v>4308.1459999999997</v>
      </c>
      <c r="J37" s="143">
        <f t="shared" si="42"/>
        <v>4056.6779999999999</v>
      </c>
      <c r="K37" s="143">
        <f t="shared" si="41"/>
        <v>3995.0899999999997</v>
      </c>
      <c r="L37" s="143">
        <f t="shared" si="41"/>
        <v>19714.400000000001</v>
      </c>
      <c r="M37" s="143">
        <f t="shared" si="5"/>
        <v>178.57599999999729</v>
      </c>
      <c r="N37" s="151">
        <f t="shared" si="40"/>
        <v>100.90581503875337</v>
      </c>
      <c r="O37" s="143">
        <f t="shared" si="10"/>
        <v>22785.416666666664</v>
      </c>
      <c r="P37" s="143">
        <f t="shared" si="6"/>
        <v>-2892.4406666666655</v>
      </c>
      <c r="Q37" s="151">
        <f t="shared" si="34"/>
        <v>87.305737222273024</v>
      </c>
      <c r="R37" s="151">
        <f t="shared" si="35"/>
        <v>36.377390509280424</v>
      </c>
      <c r="S37" s="143">
        <f t="shared" ref="S37" si="43">SUM(S38:S41)</f>
        <v>22239.025000000001</v>
      </c>
      <c r="T37" s="144">
        <f t="shared" si="8"/>
        <v>-2346.0490000000027</v>
      </c>
      <c r="U37" s="145">
        <f t="shared" si="39"/>
        <v>89.450756047083885</v>
      </c>
    </row>
    <row r="38" spans="1:25" s="66" customFormat="1" ht="39" x14ac:dyDescent="0.25">
      <c r="A38" s="63" t="s">
        <v>183</v>
      </c>
      <c r="B38" s="98" t="s">
        <v>72</v>
      </c>
      <c r="C38" s="164" t="s">
        <v>71</v>
      </c>
      <c r="D38" s="146">
        <v>1500</v>
      </c>
      <c r="E38" s="146">
        <v>1500</v>
      </c>
      <c r="F38" s="146">
        <f t="shared" si="9"/>
        <v>583.57799999999997</v>
      </c>
      <c r="G38" s="146">
        <v>105.012</v>
      </c>
      <c r="H38" s="146">
        <v>147.398</v>
      </c>
      <c r="I38" s="146">
        <v>133.4</v>
      </c>
      <c r="J38" s="146">
        <v>95.028000000000006</v>
      </c>
      <c r="K38" s="146">
        <v>102.74</v>
      </c>
      <c r="L38" s="146">
        <v>573</v>
      </c>
      <c r="M38" s="146">
        <f t="shared" si="5"/>
        <v>10.577999999999975</v>
      </c>
      <c r="N38" s="130">
        <f t="shared" si="40"/>
        <v>101.84607329842932</v>
      </c>
      <c r="O38" s="146">
        <f t="shared" si="10"/>
        <v>625</v>
      </c>
      <c r="P38" s="146">
        <f t="shared" si="6"/>
        <v>-41.422000000000025</v>
      </c>
      <c r="Q38" s="130">
        <f t="shared" si="34"/>
        <v>93.372479999999996</v>
      </c>
      <c r="R38" s="130">
        <f t="shared" si="35"/>
        <v>38.905200000000001</v>
      </c>
      <c r="S38" s="146">
        <v>625.774</v>
      </c>
      <c r="T38" s="94">
        <f t="shared" si="8"/>
        <v>-42.196000000000026</v>
      </c>
      <c r="U38" s="95">
        <f t="shared" si="39"/>
        <v>93.256990542911652</v>
      </c>
      <c r="V38" s="95">
        <f>U38-100</f>
        <v>-6.7430094570883483</v>
      </c>
      <c r="W38" s="64"/>
    </row>
    <row r="39" spans="1:25" s="66" customFormat="1" ht="32.25" customHeight="1" x14ac:dyDescent="0.25">
      <c r="A39" s="63" t="s">
        <v>184</v>
      </c>
      <c r="B39" s="99" t="s">
        <v>59</v>
      </c>
      <c r="C39" s="54" t="s">
        <v>60</v>
      </c>
      <c r="D39" s="146">
        <v>52000</v>
      </c>
      <c r="E39" s="146">
        <v>52000</v>
      </c>
      <c r="F39" s="146">
        <f t="shared" si="9"/>
        <v>18886.448</v>
      </c>
      <c r="G39" s="146">
        <v>3685.0909999999999</v>
      </c>
      <c r="H39" s="146">
        <v>3425.6010000000001</v>
      </c>
      <c r="I39" s="146">
        <v>4089.7260000000001</v>
      </c>
      <c r="J39" s="146">
        <v>3878.43</v>
      </c>
      <c r="K39" s="146">
        <v>3807.6</v>
      </c>
      <c r="L39" s="146">
        <v>18725</v>
      </c>
      <c r="M39" s="146">
        <f t="shared" si="5"/>
        <v>161.44800000000032</v>
      </c>
      <c r="N39" s="130">
        <f t="shared" si="40"/>
        <v>100.86220560747662</v>
      </c>
      <c r="O39" s="146">
        <f t="shared" si="10"/>
        <v>21666.666666666664</v>
      </c>
      <c r="P39" s="146">
        <f t="shared" ref="P39:P52" si="44">F39-O39</f>
        <v>-2780.2186666666639</v>
      </c>
      <c r="Q39" s="130">
        <f t="shared" si="34"/>
        <v>87.168221538461552</v>
      </c>
      <c r="R39" s="130">
        <f t="shared" si="35"/>
        <v>36.320092307692306</v>
      </c>
      <c r="S39" s="146">
        <v>21104.550999999999</v>
      </c>
      <c r="T39" s="94">
        <f t="shared" ref="T39:T67" si="45">F39-S39</f>
        <v>-2218.1029999999992</v>
      </c>
      <c r="U39" s="95">
        <f t="shared" si="39"/>
        <v>89.489930394633845</v>
      </c>
      <c r="V39" s="95">
        <f>U39-100</f>
        <v>-10.510069605366155</v>
      </c>
      <c r="W39" s="65"/>
    </row>
    <row r="40" spans="1:25" s="66" customFormat="1" ht="39" x14ac:dyDescent="0.25">
      <c r="A40" s="63" t="s">
        <v>185</v>
      </c>
      <c r="B40" s="99" t="s">
        <v>76</v>
      </c>
      <c r="C40" s="54" t="s">
        <v>73</v>
      </c>
      <c r="D40" s="146">
        <v>1050</v>
      </c>
      <c r="E40" s="146">
        <v>1050</v>
      </c>
      <c r="F40" s="146">
        <f t="shared" si="9"/>
        <v>380.23</v>
      </c>
      <c r="G40" s="146">
        <v>51.84</v>
      </c>
      <c r="H40" s="146">
        <v>100.86</v>
      </c>
      <c r="I40" s="146">
        <v>78.66</v>
      </c>
      <c r="J40" s="146">
        <v>75.38</v>
      </c>
      <c r="K40" s="146">
        <v>73.489999999999995</v>
      </c>
      <c r="L40" s="146">
        <v>374</v>
      </c>
      <c r="M40" s="146">
        <f t="shared" si="5"/>
        <v>6.2300000000000182</v>
      </c>
      <c r="N40" s="130">
        <f t="shared" si="40"/>
        <v>101.66577540106951</v>
      </c>
      <c r="O40" s="146">
        <f t="shared" si="10"/>
        <v>437.5</v>
      </c>
      <c r="P40" s="146">
        <f t="shared" si="44"/>
        <v>-57.269999999999982</v>
      </c>
      <c r="Q40" s="130">
        <f t="shared" si="34"/>
        <v>86.909714285714287</v>
      </c>
      <c r="R40" s="130">
        <f t="shared" si="35"/>
        <v>36.212380952380954</v>
      </c>
      <c r="S40" s="146">
        <v>454.69999999999993</v>
      </c>
      <c r="T40" s="94">
        <f t="shared" si="45"/>
        <v>-74.469999999999914</v>
      </c>
      <c r="U40" s="95">
        <f t="shared" si="39"/>
        <v>83.622168462722684</v>
      </c>
    </row>
    <row r="41" spans="1:25" s="66" customFormat="1" ht="97.5" x14ac:dyDescent="0.25">
      <c r="A41" s="63" t="s">
        <v>186</v>
      </c>
      <c r="B41" s="100" t="s">
        <v>75</v>
      </c>
      <c r="C41" s="54" t="s">
        <v>74</v>
      </c>
      <c r="D41" s="146">
        <v>135</v>
      </c>
      <c r="E41" s="146">
        <v>135</v>
      </c>
      <c r="F41" s="146">
        <f t="shared" si="9"/>
        <v>42.72</v>
      </c>
      <c r="G41" s="146">
        <v>9.08</v>
      </c>
      <c r="H41" s="146">
        <v>8.18</v>
      </c>
      <c r="I41" s="146">
        <v>6.36</v>
      </c>
      <c r="J41" s="146">
        <v>7.84</v>
      </c>
      <c r="K41" s="146">
        <v>11.26</v>
      </c>
      <c r="L41" s="146">
        <v>42.4</v>
      </c>
      <c r="M41" s="146">
        <f t="shared" si="5"/>
        <v>0.32000000000000028</v>
      </c>
      <c r="N41" s="130">
        <f t="shared" si="40"/>
        <v>100.75471698113208</v>
      </c>
      <c r="O41" s="146">
        <f t="shared" si="10"/>
        <v>56.25</v>
      </c>
      <c r="P41" s="146">
        <f t="shared" si="44"/>
        <v>-13.530000000000001</v>
      </c>
      <c r="Q41" s="130">
        <f t="shared" si="34"/>
        <v>75.946666666666658</v>
      </c>
      <c r="R41" s="130">
        <f t="shared" si="35"/>
        <v>31.644444444444442</v>
      </c>
      <c r="S41" s="146">
        <v>54</v>
      </c>
      <c r="T41" s="94">
        <f t="shared" si="45"/>
        <v>-11.280000000000001</v>
      </c>
      <c r="U41" s="95">
        <f t="shared" si="39"/>
        <v>79.111111111111114</v>
      </c>
    </row>
    <row r="42" spans="1:25" s="142" customFormat="1" ht="39" x14ac:dyDescent="0.25">
      <c r="A42" s="140">
        <v>17</v>
      </c>
      <c r="B42" s="150" t="s">
        <v>161</v>
      </c>
      <c r="C42" s="141" t="s">
        <v>162</v>
      </c>
      <c r="D42" s="143">
        <v>7035</v>
      </c>
      <c r="E42" s="143">
        <v>7035</v>
      </c>
      <c r="F42" s="143">
        <f t="shared" si="9"/>
        <v>0</v>
      </c>
      <c r="G42" s="143">
        <v>0</v>
      </c>
      <c r="H42" s="143">
        <v>0</v>
      </c>
      <c r="I42" s="143">
        <v>0</v>
      </c>
      <c r="J42" s="143"/>
      <c r="K42" s="143"/>
      <c r="L42" s="143">
        <v>0</v>
      </c>
      <c r="M42" s="143"/>
      <c r="N42" s="151"/>
      <c r="O42" s="143">
        <f t="shared" si="10"/>
        <v>2931.25</v>
      </c>
      <c r="P42" s="143">
        <f t="shared" si="44"/>
        <v>-2931.25</v>
      </c>
      <c r="Q42" s="151">
        <f t="shared" si="34"/>
        <v>0</v>
      </c>
      <c r="R42" s="151">
        <f t="shared" si="35"/>
        <v>0</v>
      </c>
      <c r="S42" s="143">
        <v>5025</v>
      </c>
      <c r="T42" s="144">
        <f t="shared" si="45"/>
        <v>-5025</v>
      </c>
      <c r="U42" s="145"/>
    </row>
    <row r="43" spans="1:25" s="142" customFormat="1" ht="39" x14ac:dyDescent="0.25">
      <c r="A43" s="140">
        <v>18</v>
      </c>
      <c r="B43" s="150" t="s">
        <v>35</v>
      </c>
      <c r="C43" s="141" t="s">
        <v>19</v>
      </c>
      <c r="D43" s="143">
        <v>14000</v>
      </c>
      <c r="E43" s="143">
        <v>14000</v>
      </c>
      <c r="F43" s="143">
        <f t="shared" si="9"/>
        <v>7418.3580000000002</v>
      </c>
      <c r="G43" s="143">
        <v>1098.663</v>
      </c>
      <c r="H43" s="143">
        <v>1187.5920000000001</v>
      </c>
      <c r="I43" s="143">
        <v>1672.4680000000001</v>
      </c>
      <c r="J43" s="143">
        <v>1801.9960000000001</v>
      </c>
      <c r="K43" s="143">
        <v>1657.6389999999999</v>
      </c>
      <c r="L43" s="143">
        <v>7415</v>
      </c>
      <c r="M43" s="143">
        <f t="shared" ref="M43:M54" si="46">F43-L43</f>
        <v>3.3580000000001746</v>
      </c>
      <c r="N43" s="151">
        <f>F43/L43*100</f>
        <v>100.04528658125422</v>
      </c>
      <c r="O43" s="143">
        <f t="shared" si="10"/>
        <v>5833.3333333333339</v>
      </c>
      <c r="P43" s="143">
        <f t="shared" si="44"/>
        <v>1585.0246666666662</v>
      </c>
      <c r="Q43" s="151">
        <f t="shared" si="34"/>
        <v>127.17185142857141</v>
      </c>
      <c r="R43" s="151">
        <f t="shared" si="35"/>
        <v>52.98827142857143</v>
      </c>
      <c r="S43" s="143">
        <v>4563.9690000000001</v>
      </c>
      <c r="T43" s="144">
        <f t="shared" si="45"/>
        <v>2854.3890000000001</v>
      </c>
      <c r="U43" s="145">
        <f>F43/S43*100</f>
        <v>162.54181393431901</v>
      </c>
      <c r="V43" s="142">
        <v>3831.8429999999998</v>
      </c>
    </row>
    <row r="44" spans="1:25" s="142" customFormat="1" ht="34.5" customHeight="1" x14ac:dyDescent="0.25">
      <c r="A44" s="140">
        <f t="shared" ref="A44:A50" si="47">A43+1</f>
        <v>19</v>
      </c>
      <c r="B44" s="67" t="s">
        <v>54</v>
      </c>
      <c r="C44" s="141" t="s">
        <v>15</v>
      </c>
      <c r="D44" s="143">
        <v>675.02</v>
      </c>
      <c r="E44" s="143">
        <v>675.02</v>
      </c>
      <c r="F44" s="143">
        <f t="shared" si="9"/>
        <v>253.69600000000003</v>
      </c>
      <c r="G44" s="143">
        <v>11.548</v>
      </c>
      <c r="H44" s="143">
        <v>67.17</v>
      </c>
      <c r="I44" s="143">
        <v>41.317999999999998</v>
      </c>
      <c r="J44" s="143">
        <v>65.968000000000004</v>
      </c>
      <c r="K44" s="143">
        <v>67.691999999999993</v>
      </c>
      <c r="L44" s="143">
        <v>246.8</v>
      </c>
      <c r="M44" s="143">
        <f t="shared" si="46"/>
        <v>6.896000000000015</v>
      </c>
      <c r="N44" s="151">
        <f>F44/L44*100</f>
        <v>102.79416531604539</v>
      </c>
      <c r="O44" s="143">
        <f t="shared" si="10"/>
        <v>281.25833333333333</v>
      </c>
      <c r="P44" s="143">
        <f t="shared" si="44"/>
        <v>-27.562333333333299</v>
      </c>
      <c r="Q44" s="151">
        <f t="shared" si="34"/>
        <v>90.200349619270554</v>
      </c>
      <c r="R44" s="151">
        <f t="shared" si="35"/>
        <v>37.5834790080294</v>
      </c>
      <c r="S44" s="143">
        <v>477.40999999999997</v>
      </c>
      <c r="T44" s="144">
        <f t="shared" si="45"/>
        <v>-223.71399999999994</v>
      </c>
      <c r="U44" s="145">
        <f>F44/S44*100</f>
        <v>53.140068285121814</v>
      </c>
      <c r="V44" s="62">
        <f>100-U44</f>
        <v>46.859931714878186</v>
      </c>
    </row>
    <row r="45" spans="1:25" s="142" customFormat="1" ht="78" x14ac:dyDescent="0.25">
      <c r="A45" s="140">
        <f t="shared" si="47"/>
        <v>20</v>
      </c>
      <c r="B45" s="67" t="s">
        <v>92</v>
      </c>
      <c r="C45" s="141" t="s">
        <v>91</v>
      </c>
      <c r="D45" s="143">
        <v>43</v>
      </c>
      <c r="E45" s="143">
        <v>43</v>
      </c>
      <c r="F45" s="143">
        <f t="shared" si="9"/>
        <v>24.506</v>
      </c>
      <c r="G45" s="143">
        <v>0</v>
      </c>
      <c r="H45" s="143">
        <v>9.6519999999999992</v>
      </c>
      <c r="I45" s="143">
        <v>0.69499999999999995</v>
      </c>
      <c r="J45" s="143">
        <v>0.82699999999999996</v>
      </c>
      <c r="K45" s="143">
        <v>13.332000000000001</v>
      </c>
      <c r="L45" s="143">
        <v>24.3</v>
      </c>
      <c r="M45" s="143">
        <f t="shared" si="46"/>
        <v>0.20599999999999952</v>
      </c>
      <c r="N45" s="151">
        <f>F45/L45*100</f>
        <v>100.8477366255144</v>
      </c>
      <c r="O45" s="143">
        <f t="shared" si="10"/>
        <v>17.916666666666668</v>
      </c>
      <c r="P45" s="143">
        <f t="shared" si="44"/>
        <v>6.5893333333333324</v>
      </c>
      <c r="Q45" s="151">
        <f t="shared" si="34"/>
        <v>136.77767441860465</v>
      </c>
      <c r="R45" s="151">
        <f t="shared" si="35"/>
        <v>56.990697674418598</v>
      </c>
      <c r="S45" s="143">
        <v>6.8310000000000004</v>
      </c>
      <c r="T45" s="144">
        <f t="shared" si="45"/>
        <v>17.675000000000001</v>
      </c>
      <c r="U45" s="145">
        <f>F45/S45*100</f>
        <v>358.74688918167175</v>
      </c>
    </row>
    <row r="46" spans="1:25" s="142" customFormat="1" ht="23.25" x14ac:dyDescent="0.25">
      <c r="A46" s="140">
        <f t="shared" si="47"/>
        <v>21</v>
      </c>
      <c r="B46" s="83" t="s">
        <v>61</v>
      </c>
      <c r="C46" s="31" t="s">
        <v>62</v>
      </c>
      <c r="D46" s="143">
        <v>500</v>
      </c>
      <c r="E46" s="143">
        <v>500</v>
      </c>
      <c r="F46" s="143">
        <f t="shared" si="9"/>
        <v>0</v>
      </c>
      <c r="G46" s="143">
        <v>0</v>
      </c>
      <c r="H46" s="143"/>
      <c r="I46" s="143">
        <v>0</v>
      </c>
      <c r="J46" s="143"/>
      <c r="K46" s="143"/>
      <c r="L46" s="143">
        <v>0</v>
      </c>
      <c r="M46" s="143">
        <f t="shared" si="46"/>
        <v>0</v>
      </c>
      <c r="N46" s="151"/>
      <c r="O46" s="143">
        <f t="shared" si="10"/>
        <v>208.33333333333331</v>
      </c>
      <c r="P46" s="143">
        <f t="shared" si="44"/>
        <v>-208.33333333333331</v>
      </c>
      <c r="Q46" s="151">
        <f t="shared" si="34"/>
        <v>0</v>
      </c>
      <c r="R46" s="151">
        <f t="shared" si="35"/>
        <v>0</v>
      </c>
      <c r="S46" s="143">
        <v>0</v>
      </c>
      <c r="T46" s="144">
        <f t="shared" si="45"/>
        <v>0</v>
      </c>
      <c r="U46" s="145"/>
    </row>
    <row r="47" spans="1:25" s="142" customFormat="1" ht="36.75" customHeight="1" x14ac:dyDescent="0.25">
      <c r="A47" s="140">
        <f t="shared" si="47"/>
        <v>22</v>
      </c>
      <c r="B47" s="67" t="s">
        <v>8</v>
      </c>
      <c r="C47" s="141" t="s">
        <v>20</v>
      </c>
      <c r="D47" s="143">
        <v>1700</v>
      </c>
      <c r="E47" s="143">
        <v>3118</v>
      </c>
      <c r="F47" s="143">
        <f t="shared" si="9"/>
        <v>6131.085</v>
      </c>
      <c r="G47" s="143">
        <v>1821.1769999999999</v>
      </c>
      <c r="H47" s="143">
        <v>567.76099999999997</v>
      </c>
      <c r="I47" s="143">
        <v>735.09400000000005</v>
      </c>
      <c r="J47" s="143">
        <v>1343.0830000000001</v>
      </c>
      <c r="K47" s="143">
        <v>1663.97</v>
      </c>
      <c r="L47" s="143">
        <v>3118</v>
      </c>
      <c r="M47" s="143">
        <f t="shared" si="46"/>
        <v>3013.085</v>
      </c>
      <c r="N47" s="151">
        <f>F47/L47*100</f>
        <v>196.63518280949324</v>
      </c>
      <c r="O47" s="143">
        <f t="shared" si="10"/>
        <v>1299.1666666666665</v>
      </c>
      <c r="P47" s="143">
        <f t="shared" si="44"/>
        <v>4831.9183333333331</v>
      </c>
      <c r="Q47" s="151">
        <f t="shared" si="34"/>
        <v>471.92443874278388</v>
      </c>
      <c r="R47" s="151">
        <f t="shared" si="35"/>
        <v>196.63518280949324</v>
      </c>
      <c r="S47" s="143">
        <v>3496.8289999999997</v>
      </c>
      <c r="T47" s="144">
        <f t="shared" si="45"/>
        <v>2634.2560000000003</v>
      </c>
      <c r="U47" s="145">
        <f>F47/S47*100</f>
        <v>175.33270857682777</v>
      </c>
      <c r="Y47" s="142">
        <v>246438.04</v>
      </c>
    </row>
    <row r="48" spans="1:25" s="142" customFormat="1" ht="136.5" x14ac:dyDescent="0.25">
      <c r="A48" s="140">
        <f t="shared" si="47"/>
        <v>23</v>
      </c>
      <c r="B48" s="67" t="s">
        <v>53</v>
      </c>
      <c r="C48" s="141" t="s">
        <v>47</v>
      </c>
      <c r="D48" s="143">
        <v>2500</v>
      </c>
      <c r="E48" s="143">
        <v>2500</v>
      </c>
      <c r="F48" s="143">
        <f t="shared" si="9"/>
        <v>919.85699999999997</v>
      </c>
      <c r="G48" s="143">
        <v>69.647000000000006</v>
      </c>
      <c r="H48" s="143">
        <v>102.447</v>
      </c>
      <c r="I48" s="143">
        <v>78.858999999999995</v>
      </c>
      <c r="J48" s="143">
        <v>208.977</v>
      </c>
      <c r="K48" s="143">
        <v>459.92700000000002</v>
      </c>
      <c r="L48" s="143">
        <v>880</v>
      </c>
      <c r="M48" s="143">
        <f t="shared" si="46"/>
        <v>39.856999999999971</v>
      </c>
      <c r="N48" s="151">
        <f>F48/L48*100</f>
        <v>104.52920454545453</v>
      </c>
      <c r="O48" s="143">
        <f t="shared" si="10"/>
        <v>1041.6666666666667</v>
      </c>
      <c r="P48" s="143">
        <f t="shared" si="44"/>
        <v>-121.80966666666677</v>
      </c>
      <c r="Q48" s="151">
        <f t="shared" si="34"/>
        <v>88.306271999999979</v>
      </c>
      <c r="R48" s="151">
        <f t="shared" si="35"/>
        <v>36.794280000000001</v>
      </c>
      <c r="S48" s="143">
        <v>1808.2570000000001</v>
      </c>
      <c r="T48" s="144">
        <f t="shared" si="45"/>
        <v>-888.40000000000009</v>
      </c>
      <c r="U48" s="145">
        <f>F48/S48*100</f>
        <v>50.869815518479946</v>
      </c>
    </row>
    <row r="49" spans="1:28" s="142" customFormat="1" ht="78" x14ac:dyDescent="0.25">
      <c r="A49" s="140">
        <f t="shared" si="47"/>
        <v>24</v>
      </c>
      <c r="B49" s="67" t="s">
        <v>118</v>
      </c>
      <c r="C49" s="141" t="s">
        <v>117</v>
      </c>
      <c r="D49" s="143">
        <v>8.5</v>
      </c>
      <c r="E49" s="143">
        <v>76.165000000000006</v>
      </c>
      <c r="F49" s="143">
        <f t="shared" si="9"/>
        <v>85.634999999999991</v>
      </c>
      <c r="G49" s="143">
        <v>0.64500000000000002</v>
      </c>
      <c r="H49" s="143">
        <v>75.531999999999996</v>
      </c>
      <c r="I49" s="143">
        <v>0</v>
      </c>
      <c r="J49" s="143">
        <v>9.4580000000000002</v>
      </c>
      <c r="K49" s="143"/>
      <c r="L49" s="143">
        <v>76.165000000000006</v>
      </c>
      <c r="M49" s="143">
        <f t="shared" si="46"/>
        <v>9.4699999999999847</v>
      </c>
      <c r="N49" s="151">
        <f>F49/L49*100</f>
        <v>112.43353246241709</v>
      </c>
      <c r="O49" s="143">
        <f t="shared" si="10"/>
        <v>31.735416666666669</v>
      </c>
      <c r="P49" s="143">
        <f t="shared" si="44"/>
        <v>53.899583333333325</v>
      </c>
      <c r="Q49" s="151">
        <f t="shared" si="34"/>
        <v>269.84047790980105</v>
      </c>
      <c r="R49" s="151">
        <f t="shared" si="35"/>
        <v>112.43353246241709</v>
      </c>
      <c r="S49" s="143">
        <v>6.234</v>
      </c>
      <c r="T49" s="144">
        <f t="shared" si="45"/>
        <v>79.400999999999996</v>
      </c>
      <c r="U49" s="145">
        <f t="shared" ref="U49" si="48">F49/S49*100</f>
        <v>1373.676612127045</v>
      </c>
      <c r="W49" s="61">
        <f>F51-F47</f>
        <v>2648248.4440000001</v>
      </c>
      <c r="X49" s="61">
        <f>S51-S47</f>
        <v>2222613.7920000004</v>
      </c>
      <c r="Y49" s="62">
        <f>W49/X49</f>
        <v>1.1915018495484975</v>
      </c>
    </row>
    <row r="50" spans="1:28" s="142" customFormat="1" ht="50.25" customHeight="1" x14ac:dyDescent="0.25">
      <c r="A50" s="140">
        <f t="shared" si="47"/>
        <v>25</v>
      </c>
      <c r="B50" s="67" t="s">
        <v>82</v>
      </c>
      <c r="C50" s="141" t="s">
        <v>81</v>
      </c>
      <c r="D50" s="143">
        <v>0.1</v>
      </c>
      <c r="E50" s="143">
        <v>0.1</v>
      </c>
      <c r="F50" s="143">
        <f t="shared" si="9"/>
        <v>0</v>
      </c>
      <c r="G50" s="143">
        <v>0</v>
      </c>
      <c r="H50" s="143"/>
      <c r="I50" s="143">
        <v>0</v>
      </c>
      <c r="J50" s="143"/>
      <c r="K50" s="143"/>
      <c r="L50" s="143">
        <v>0</v>
      </c>
      <c r="M50" s="143">
        <f t="shared" si="46"/>
        <v>0</v>
      </c>
      <c r="N50" s="151"/>
      <c r="O50" s="143">
        <f t="shared" si="10"/>
        <v>4.1666666666666664E-2</v>
      </c>
      <c r="P50" s="143">
        <f t="shared" si="44"/>
        <v>-4.1666666666666664E-2</v>
      </c>
      <c r="Q50" s="151">
        <f t="shared" si="34"/>
        <v>0</v>
      </c>
      <c r="R50" s="151">
        <f t="shared" si="35"/>
        <v>0</v>
      </c>
      <c r="S50" s="143">
        <v>0</v>
      </c>
      <c r="T50" s="144">
        <f t="shared" si="45"/>
        <v>0</v>
      </c>
      <c r="U50" s="145"/>
    </row>
    <row r="51" spans="1:28" s="70" customFormat="1" ht="39.75" customHeight="1" x14ac:dyDescent="0.3">
      <c r="A51" s="177" t="s">
        <v>150</v>
      </c>
      <c r="B51" s="177"/>
      <c r="C51" s="177"/>
      <c r="D51" s="160">
        <f>D7+D8+D9+D14+D22+D28+D29+D30+D31+D32+D33+D34+D37+D43+D44+D45+D46+D47+D48+D50+D49+D36+D35+D42</f>
        <v>6249303.0779999988</v>
      </c>
      <c r="E51" s="160">
        <f>E7+E8+E9+E14+E22+E28+E29+E30+E31+E32+E33+E34+E37+E43+E44+E45+E46+E47+E48+E50+E49+E36+E35+E42</f>
        <v>6366078.0999999996</v>
      </c>
      <c r="F51" s="160">
        <f t="shared" si="9"/>
        <v>2654379.5290000001</v>
      </c>
      <c r="G51" s="160">
        <f>G7+G8+G9+G14+G22+G28+G29+G30+G31+G32+G33+G34+G37+G43+G44+G45+G46+G47+G48+G50+G49+G36+G35+G21</f>
        <v>508078.70500000002</v>
      </c>
      <c r="H51" s="160">
        <f>H7+H8+H9+H14+H22+H28+H29+H30+H31+H32+H33+H34+H37+H43+H44+H45+H46+H47+H48+H50+H49+H36+H35+H21</f>
        <v>539626.52300000016</v>
      </c>
      <c r="I51" s="160">
        <f>I7+I8+I9+I14+I22+I28+I29+I30+I31+I32+I33+I34+I37+I43+I44+I45+I46+I47+I48+I50+I49+I36+I35+I21</f>
        <v>467582.87800000003</v>
      </c>
      <c r="J51" s="160">
        <f>J7+J8+J9+J14+J22+J28+J29+J30+J31+J32+J33+J34+J37+J43+J44+J45+J46+J47+J48+J50+J49+J36+J35+J21</f>
        <v>584664.69099999999</v>
      </c>
      <c r="K51" s="160">
        <f>K7+K8+K9+K14+K22+K28+K29+K30+K31+K32+K33+K34+K37+K43+K44+K45+K46+K47+K48+K50+K49+K36+K35+K21</f>
        <v>554426.73200000008</v>
      </c>
      <c r="L51" s="160">
        <f>L7+L8+L9+L14+L22+L28+L29+L30+L31+L32+L33+L34+L37+L43+L44+L45+L46+L47+L48+L50+L49+L36+L35</f>
        <v>2483517.7999999993</v>
      </c>
      <c r="M51" s="160">
        <f t="shared" si="46"/>
        <v>170861.72900000075</v>
      </c>
      <c r="N51" s="131">
        <f t="shared" ref="N51:N56" si="49">F51/L51*100</f>
        <v>106.87982703405632</v>
      </c>
      <c r="O51" s="160">
        <f>O7+O8+O9+O14+O22+O28+O29+O30+O31+O32+O33+O34+O37+O43+O44+O45+O46+O47+O48+O50+O49+O36+O35+O21+O42</f>
        <v>2652532.5416666665</v>
      </c>
      <c r="P51" s="160">
        <f t="shared" si="44"/>
        <v>1846.9873333335854</v>
      </c>
      <c r="Q51" s="131">
        <f t="shared" si="34"/>
        <v>100.06963109045113</v>
      </c>
      <c r="R51" s="131">
        <f t="shared" si="35"/>
        <v>41.695679621021306</v>
      </c>
      <c r="S51" s="160">
        <f>S7+S8+S9+S14+S22+S28+S29+S30+S31+S32+S33+S34+S37+S43+S44+S45+S46+S47+S48+S50+S49+S36+S35+S21+S42</f>
        <v>2226110.6210000003</v>
      </c>
      <c r="T51" s="68">
        <f t="shared" si="45"/>
        <v>428268.90799999982</v>
      </c>
      <c r="U51" s="69">
        <f>F51/S51*100</f>
        <v>119.23843783682302</v>
      </c>
      <c r="V51" s="160">
        <v>2226110.6210000003</v>
      </c>
      <c r="W51" s="71">
        <f>V51-S51</f>
        <v>0</v>
      </c>
      <c r="Z51" s="71" t="e">
        <f>#REF!-#REF!-#REF!</f>
        <v>#REF!</v>
      </c>
      <c r="AB51" s="70">
        <v>294547.38299999997</v>
      </c>
    </row>
    <row r="52" spans="1:28" s="9" customFormat="1" ht="31.5" customHeight="1" x14ac:dyDescent="0.25">
      <c r="A52" s="23">
        <v>1</v>
      </c>
      <c r="B52" s="49" t="s">
        <v>137</v>
      </c>
      <c r="C52" s="24" t="s">
        <v>55</v>
      </c>
      <c r="D52" s="147">
        <v>599998.4</v>
      </c>
      <c r="E52" s="147">
        <v>599998.4</v>
      </c>
      <c r="F52" s="143">
        <f t="shared" si="9"/>
        <v>362039</v>
      </c>
      <c r="G52" s="143">
        <v>68639.8</v>
      </c>
      <c r="H52" s="143">
        <v>68639.8</v>
      </c>
      <c r="I52" s="143">
        <v>68639.8</v>
      </c>
      <c r="J52" s="143">
        <v>68639.8</v>
      </c>
      <c r="K52" s="143">
        <v>87479.8</v>
      </c>
      <c r="L52" s="143">
        <v>362039</v>
      </c>
      <c r="M52" s="143">
        <f t="shared" si="46"/>
        <v>0</v>
      </c>
      <c r="N52" s="151">
        <f t="shared" si="49"/>
        <v>100</v>
      </c>
      <c r="O52" s="143">
        <f>L52</f>
        <v>362039</v>
      </c>
      <c r="P52" s="143">
        <f t="shared" si="44"/>
        <v>0</v>
      </c>
      <c r="Q52" s="151">
        <f t="shared" si="34"/>
        <v>100</v>
      </c>
      <c r="R52" s="151">
        <f>F52/E52*100</f>
        <v>60.339994239984641</v>
      </c>
      <c r="S52" s="143">
        <v>350649.9</v>
      </c>
      <c r="T52" s="144">
        <f t="shared" si="45"/>
        <v>11389.099999999977</v>
      </c>
      <c r="U52" s="145">
        <f>F52/S52*100</f>
        <v>103.24799750406316</v>
      </c>
      <c r="V52" s="36"/>
      <c r="W52" s="36"/>
      <c r="X52" s="36"/>
      <c r="Y52" s="38"/>
    </row>
    <row r="53" spans="1:28" s="9" customFormat="1" ht="45" customHeight="1" x14ac:dyDescent="0.25">
      <c r="A53" s="23">
        <f>A52+1</f>
        <v>2</v>
      </c>
      <c r="B53" s="49" t="s">
        <v>164</v>
      </c>
      <c r="C53" s="24" t="s">
        <v>163</v>
      </c>
      <c r="D53" s="147"/>
      <c r="E53" s="147">
        <v>3529.8</v>
      </c>
      <c r="F53" s="143">
        <f t="shared" si="9"/>
        <v>1765</v>
      </c>
      <c r="G53" s="143">
        <v>353</v>
      </c>
      <c r="H53" s="143">
        <v>353</v>
      </c>
      <c r="I53" s="143">
        <v>353</v>
      </c>
      <c r="J53" s="143">
        <v>353</v>
      </c>
      <c r="K53" s="143">
        <v>353</v>
      </c>
      <c r="L53" s="143">
        <v>1765</v>
      </c>
      <c r="M53" s="143">
        <f t="shared" si="46"/>
        <v>0</v>
      </c>
      <c r="N53" s="151">
        <f t="shared" si="49"/>
        <v>100</v>
      </c>
      <c r="O53" s="143">
        <f t="shared" ref="O53:O59" si="50">L53</f>
        <v>1765</v>
      </c>
      <c r="P53" s="143">
        <f t="shared" ref="P53:P59" si="51">F53-O53</f>
        <v>0</v>
      </c>
      <c r="Q53" s="151">
        <f t="shared" ref="Q53:Q59" si="52">F53/O53*100</f>
        <v>100</v>
      </c>
      <c r="R53" s="151">
        <f t="shared" si="35"/>
        <v>50.002833021700944</v>
      </c>
      <c r="S53" s="143"/>
      <c r="T53" s="144">
        <f t="shared" si="45"/>
        <v>1765</v>
      </c>
      <c r="U53" s="145"/>
      <c r="V53" s="36"/>
      <c r="W53" s="36"/>
      <c r="X53" s="36"/>
      <c r="Y53" s="38"/>
    </row>
    <row r="54" spans="1:28" s="9" customFormat="1" ht="69.75" customHeight="1" x14ac:dyDescent="0.25">
      <c r="A54" s="23">
        <f t="shared" ref="A54:A60" si="53">A53+1</f>
        <v>3</v>
      </c>
      <c r="B54" s="49" t="s">
        <v>169</v>
      </c>
      <c r="C54" s="24" t="s">
        <v>168</v>
      </c>
      <c r="D54" s="147"/>
      <c r="E54" s="147">
        <v>25364.7</v>
      </c>
      <c r="F54" s="143">
        <f t="shared" si="9"/>
        <v>7165.2</v>
      </c>
      <c r="G54" s="143"/>
      <c r="H54" s="143"/>
      <c r="I54" s="143"/>
      <c r="J54" s="143"/>
      <c r="K54" s="143">
        <v>7165.2</v>
      </c>
      <c r="L54" s="143">
        <v>7165.2</v>
      </c>
      <c r="M54" s="143">
        <f t="shared" si="46"/>
        <v>0</v>
      </c>
      <c r="N54" s="151">
        <f t="shared" si="49"/>
        <v>100</v>
      </c>
      <c r="O54" s="143">
        <f t="shared" si="50"/>
        <v>7165.2</v>
      </c>
      <c r="P54" s="143">
        <f t="shared" si="51"/>
        <v>0</v>
      </c>
      <c r="Q54" s="151"/>
      <c r="R54" s="151">
        <f t="shared" si="35"/>
        <v>28.248707849885861</v>
      </c>
      <c r="S54" s="143"/>
      <c r="T54" s="144">
        <f t="shared" si="45"/>
        <v>7165.2</v>
      </c>
      <c r="U54" s="145"/>
      <c r="V54" s="36"/>
      <c r="W54" s="36"/>
      <c r="X54" s="36"/>
      <c r="Y54" s="38"/>
    </row>
    <row r="55" spans="1:28" s="9" customFormat="1" ht="48.75" customHeight="1" x14ac:dyDescent="0.25">
      <c r="A55" s="23">
        <f t="shared" si="53"/>
        <v>4</v>
      </c>
      <c r="B55" s="49" t="s">
        <v>166</v>
      </c>
      <c r="C55" s="24" t="s">
        <v>165</v>
      </c>
      <c r="D55" s="147"/>
      <c r="E55" s="147">
        <v>37282</v>
      </c>
      <c r="F55" s="143">
        <f t="shared" si="9"/>
        <v>31063.5</v>
      </c>
      <c r="G55" s="143">
        <v>6048.4</v>
      </c>
      <c r="H55" s="143">
        <v>6377</v>
      </c>
      <c r="I55" s="143">
        <v>6212.7</v>
      </c>
      <c r="J55" s="143">
        <v>6212.7</v>
      </c>
      <c r="K55" s="143">
        <v>6212.7</v>
      </c>
      <c r="L55" s="143">
        <v>31063.5</v>
      </c>
      <c r="M55" s="143">
        <f>F55-L55</f>
        <v>0</v>
      </c>
      <c r="N55" s="151">
        <f t="shared" si="49"/>
        <v>100</v>
      </c>
      <c r="O55" s="143">
        <f t="shared" si="50"/>
        <v>31063.5</v>
      </c>
      <c r="P55" s="143">
        <f t="shared" si="51"/>
        <v>0</v>
      </c>
      <c r="Q55" s="151">
        <f t="shared" si="52"/>
        <v>100</v>
      </c>
      <c r="R55" s="151">
        <f t="shared" si="35"/>
        <v>83.320369078912066</v>
      </c>
      <c r="S55" s="143"/>
      <c r="T55" s="144">
        <f t="shared" si="45"/>
        <v>31063.5</v>
      </c>
      <c r="U55" s="145"/>
      <c r="V55" s="36"/>
      <c r="W55" s="36"/>
      <c r="X55" s="36"/>
      <c r="Y55" s="38"/>
    </row>
    <row r="56" spans="1:28" s="9" customFormat="1" ht="37.5" customHeight="1" x14ac:dyDescent="0.25">
      <c r="A56" s="23">
        <f t="shared" si="53"/>
        <v>5</v>
      </c>
      <c r="B56" s="49" t="s">
        <v>170</v>
      </c>
      <c r="C56" s="24" t="s">
        <v>171</v>
      </c>
      <c r="D56" s="147"/>
      <c r="E56" s="147">
        <f>1004.459+791.222</f>
        <v>1795.681</v>
      </c>
      <c r="F56" s="143">
        <f t="shared" si="9"/>
        <v>1795.681</v>
      </c>
      <c r="G56" s="143"/>
      <c r="H56" s="143"/>
      <c r="I56" s="143">
        <v>337.25700000000001</v>
      </c>
      <c r="J56" s="143">
        <v>667.202</v>
      </c>
      <c r="K56" s="143">
        <v>791.22199999999998</v>
      </c>
      <c r="L56" s="143">
        <v>1795.681</v>
      </c>
      <c r="M56" s="143">
        <f>F56-L56</f>
        <v>0</v>
      </c>
      <c r="N56" s="151">
        <f t="shared" si="49"/>
        <v>100</v>
      </c>
      <c r="O56" s="143">
        <f t="shared" si="50"/>
        <v>1795.681</v>
      </c>
      <c r="P56" s="143">
        <f t="shared" si="51"/>
        <v>0</v>
      </c>
      <c r="Q56" s="151">
        <f t="shared" si="52"/>
        <v>100</v>
      </c>
      <c r="R56" s="151">
        <f t="shared" ref="R56" si="54">F56/E56*100</f>
        <v>100</v>
      </c>
      <c r="S56" s="143">
        <v>2126.0950000000003</v>
      </c>
      <c r="T56" s="144">
        <f t="shared" si="45"/>
        <v>-330.41400000000021</v>
      </c>
      <c r="U56" s="145">
        <f t="shared" ref="U56:U66" si="55">F56/S56*100</f>
        <v>84.459114009486868</v>
      </c>
      <c r="V56" s="36"/>
      <c r="W56" s="36"/>
      <c r="X56" s="36"/>
      <c r="Y56" s="38"/>
    </row>
    <row r="57" spans="1:28" s="9" customFormat="1" ht="52.5" customHeight="1" x14ac:dyDescent="0.25">
      <c r="A57" s="23">
        <f t="shared" si="53"/>
        <v>6</v>
      </c>
      <c r="B57" s="123" t="s">
        <v>138</v>
      </c>
      <c r="C57" s="104" t="s">
        <v>114</v>
      </c>
      <c r="D57" s="147">
        <v>18676.11</v>
      </c>
      <c r="E57" s="147">
        <v>18676.11</v>
      </c>
      <c r="F57" s="143">
        <f t="shared" si="9"/>
        <v>11269.061</v>
      </c>
      <c r="G57" s="143">
        <v>2136.527</v>
      </c>
      <c r="H57" s="143">
        <v>2136.527</v>
      </c>
      <c r="I57" s="143">
        <v>2136.527</v>
      </c>
      <c r="J57" s="143">
        <v>2136.527</v>
      </c>
      <c r="K57" s="143">
        <v>2722.953</v>
      </c>
      <c r="L57" s="143">
        <v>11269.061</v>
      </c>
      <c r="M57" s="143">
        <f t="shared" ref="M57:M67" si="56">F57-L57</f>
        <v>0</v>
      </c>
      <c r="N57" s="151">
        <f t="shared" ref="N57:N60" si="57">F57/L57*100</f>
        <v>100</v>
      </c>
      <c r="O57" s="143">
        <f t="shared" si="50"/>
        <v>11269.061</v>
      </c>
      <c r="P57" s="143">
        <f t="shared" si="51"/>
        <v>0</v>
      </c>
      <c r="Q57" s="151">
        <f t="shared" si="52"/>
        <v>100</v>
      </c>
      <c r="R57" s="151">
        <f t="shared" ref="R57:R63" si="58">F57/E57*100</f>
        <v>60.339444348957031</v>
      </c>
      <c r="S57" s="143">
        <v>9347.625</v>
      </c>
      <c r="T57" s="144">
        <f t="shared" si="45"/>
        <v>1921.4359999999997</v>
      </c>
      <c r="U57" s="145">
        <f t="shared" si="55"/>
        <v>120.55533892298847</v>
      </c>
    </row>
    <row r="58" spans="1:28" s="9" customFormat="1" ht="58.5" x14ac:dyDescent="0.25">
      <c r="A58" s="23">
        <f t="shared" si="53"/>
        <v>7</v>
      </c>
      <c r="B58" s="123" t="s">
        <v>196</v>
      </c>
      <c r="C58" s="104" t="s">
        <v>197</v>
      </c>
      <c r="D58" s="147"/>
      <c r="E58" s="147">
        <v>79.055999999999997</v>
      </c>
      <c r="F58" s="143">
        <f t="shared" si="9"/>
        <v>17.568000000000001</v>
      </c>
      <c r="G58" s="143"/>
      <c r="H58" s="143"/>
      <c r="I58" s="143"/>
      <c r="J58" s="143">
        <v>8.7840000000000007</v>
      </c>
      <c r="K58" s="143">
        <v>8.7840000000000007</v>
      </c>
      <c r="L58" s="143">
        <v>17.568000000000001</v>
      </c>
      <c r="M58" s="143">
        <f t="shared" ref="M58" si="59">F58-L58</f>
        <v>0</v>
      </c>
      <c r="N58" s="151">
        <f t="shared" ref="N58" si="60">F58/L58*100</f>
        <v>100</v>
      </c>
      <c r="O58" s="143">
        <f t="shared" si="50"/>
        <v>17.568000000000001</v>
      </c>
      <c r="P58" s="143">
        <f t="shared" si="51"/>
        <v>0</v>
      </c>
      <c r="Q58" s="151">
        <f t="shared" si="52"/>
        <v>100</v>
      </c>
      <c r="R58" s="151">
        <f t="shared" si="58"/>
        <v>22.222222222222225</v>
      </c>
      <c r="S58" s="143">
        <v>31.183</v>
      </c>
      <c r="T58" s="144">
        <f t="shared" ref="T58" si="61">F58-S58</f>
        <v>-13.614999999999998</v>
      </c>
      <c r="U58" s="145">
        <f t="shared" si="55"/>
        <v>56.338389507103237</v>
      </c>
    </row>
    <row r="59" spans="1:28" s="9" customFormat="1" ht="97.5" x14ac:dyDescent="0.25">
      <c r="A59" s="23">
        <f t="shared" si="53"/>
        <v>8</v>
      </c>
      <c r="B59" s="123" t="s">
        <v>176</v>
      </c>
      <c r="C59" s="104">
        <v>41059300</v>
      </c>
      <c r="D59" s="147"/>
      <c r="E59" s="147">
        <v>3095.0160000000001</v>
      </c>
      <c r="F59" s="143">
        <f t="shared" si="9"/>
        <v>1934.385</v>
      </c>
      <c r="G59" s="143">
        <v>0</v>
      </c>
      <c r="H59" s="143">
        <v>773.75400000000002</v>
      </c>
      <c r="I59" s="143">
        <v>386.87700000000001</v>
      </c>
      <c r="J59" s="143">
        <v>386.87700000000001</v>
      </c>
      <c r="K59" s="143">
        <v>386.87700000000001</v>
      </c>
      <c r="L59" s="143">
        <v>1934.385</v>
      </c>
      <c r="M59" s="143">
        <f t="shared" si="56"/>
        <v>0</v>
      </c>
      <c r="N59" s="151">
        <f t="shared" si="57"/>
        <v>100</v>
      </c>
      <c r="O59" s="143">
        <f t="shared" si="50"/>
        <v>1934.385</v>
      </c>
      <c r="P59" s="143">
        <f t="shared" si="51"/>
        <v>0</v>
      </c>
      <c r="Q59" s="151">
        <f t="shared" si="52"/>
        <v>100</v>
      </c>
      <c r="R59" s="151">
        <f t="shared" si="58"/>
        <v>62.5</v>
      </c>
      <c r="S59" s="143">
        <v>0</v>
      </c>
      <c r="T59" s="144">
        <f t="shared" si="45"/>
        <v>1934.385</v>
      </c>
      <c r="U59" s="145"/>
    </row>
    <row r="60" spans="1:28" s="9" customFormat="1" ht="40.5" customHeight="1" x14ac:dyDescent="0.25">
      <c r="A60" s="23">
        <f t="shared" si="53"/>
        <v>9</v>
      </c>
      <c r="B60" s="124" t="s">
        <v>139</v>
      </c>
      <c r="C60" s="104" t="s">
        <v>106</v>
      </c>
      <c r="D60" s="147">
        <f>SUM(D61:D66)</f>
        <v>1644</v>
      </c>
      <c r="E60" s="147">
        <f>SUM(E61:E66)</f>
        <v>2764.8029999999999</v>
      </c>
      <c r="F60" s="143">
        <f t="shared" si="9"/>
        <v>1488.7769999999998</v>
      </c>
      <c r="G60" s="143">
        <f t="shared" ref="G60:L60" si="62">SUM(G61:G66)</f>
        <v>0</v>
      </c>
      <c r="H60" s="143">
        <f t="shared" si="62"/>
        <v>258</v>
      </c>
      <c r="I60" s="143">
        <f t="shared" si="62"/>
        <v>399.90500000000003</v>
      </c>
      <c r="J60" s="143">
        <f t="shared" si="62"/>
        <v>540.26599999999996</v>
      </c>
      <c r="K60" s="143">
        <f t="shared" si="62"/>
        <v>290.60599999999999</v>
      </c>
      <c r="L60" s="143">
        <f t="shared" si="62"/>
        <v>1646.835</v>
      </c>
      <c r="M60" s="143">
        <f t="shared" si="56"/>
        <v>-158.05800000000022</v>
      </c>
      <c r="N60" s="151">
        <f t="shared" si="57"/>
        <v>90.402317172029967</v>
      </c>
      <c r="O60" s="143">
        <f t="shared" ref="O60" si="63">L60</f>
        <v>1646.835</v>
      </c>
      <c r="P60" s="143">
        <f t="shared" ref="P60:P63" si="64">F60-O60</f>
        <v>-158.05800000000022</v>
      </c>
      <c r="Q60" s="151">
        <f t="shared" ref="Q60:Q63" si="65">F60/O60*100</f>
        <v>90.402317172029967</v>
      </c>
      <c r="R60" s="151">
        <f t="shared" si="58"/>
        <v>53.847489314790231</v>
      </c>
      <c r="S60" s="143">
        <f>SUM(S61:S66)</f>
        <v>958.79299999999989</v>
      </c>
      <c r="T60" s="144">
        <f t="shared" si="45"/>
        <v>529.98399999999992</v>
      </c>
      <c r="U60" s="145">
        <f t="shared" si="55"/>
        <v>155.27616492819618</v>
      </c>
      <c r="V60" s="143"/>
      <c r="W60" s="143"/>
    </row>
    <row r="61" spans="1:28" s="35" customFormat="1" ht="46.5" customHeight="1" x14ac:dyDescent="0.25">
      <c r="A61" s="34" t="s">
        <v>190</v>
      </c>
      <c r="B61" s="125" t="s">
        <v>140</v>
      </c>
      <c r="C61" s="82"/>
      <c r="D61" s="148">
        <v>48</v>
      </c>
      <c r="E61" s="148">
        <v>48</v>
      </c>
      <c r="F61" s="146">
        <f t="shared" si="9"/>
        <v>11.943</v>
      </c>
      <c r="G61" s="146">
        <v>0</v>
      </c>
      <c r="H61" s="146"/>
      <c r="I61" s="146"/>
      <c r="J61" s="146">
        <v>8.3819999999999997</v>
      </c>
      <c r="K61" s="146">
        <v>3.5609999999999999</v>
      </c>
      <c r="L61" s="146">
        <v>20</v>
      </c>
      <c r="M61" s="146">
        <f t="shared" ref="M61" si="66">F61-L61</f>
        <v>-8.0570000000000004</v>
      </c>
      <c r="N61" s="130">
        <f t="shared" ref="N61" si="67">F61/L61*100</f>
        <v>59.714999999999996</v>
      </c>
      <c r="O61" s="146">
        <f t="shared" ref="O61:O66" si="68">L61</f>
        <v>20</v>
      </c>
      <c r="P61" s="146">
        <f t="shared" si="64"/>
        <v>-8.0570000000000004</v>
      </c>
      <c r="Q61" s="130">
        <f t="shared" si="65"/>
        <v>59.714999999999996</v>
      </c>
      <c r="R61" s="130">
        <f t="shared" si="58"/>
        <v>24.881249999999998</v>
      </c>
      <c r="S61" s="146">
        <v>3.7240000000000002</v>
      </c>
      <c r="T61" s="94">
        <f t="shared" si="45"/>
        <v>8.2189999999999994</v>
      </c>
      <c r="U61" s="95">
        <f t="shared" si="55"/>
        <v>320.703544575725</v>
      </c>
    </row>
    <row r="62" spans="1:28" s="35" customFormat="1" ht="45" customHeight="1" x14ac:dyDescent="0.25">
      <c r="A62" s="34" t="s">
        <v>191</v>
      </c>
      <c r="B62" s="125" t="s">
        <v>141</v>
      </c>
      <c r="C62" s="82"/>
      <c r="D62" s="148">
        <v>1246.7</v>
      </c>
      <c r="E62" s="148">
        <v>1246.7</v>
      </c>
      <c r="F62" s="146">
        <f t="shared" si="9"/>
        <v>520</v>
      </c>
      <c r="G62" s="146">
        <v>0</v>
      </c>
      <c r="H62" s="146">
        <v>208</v>
      </c>
      <c r="I62" s="146">
        <v>104</v>
      </c>
      <c r="J62" s="146">
        <v>104</v>
      </c>
      <c r="K62" s="146">
        <v>104</v>
      </c>
      <c r="L62" s="146">
        <v>520</v>
      </c>
      <c r="M62" s="146">
        <f t="shared" ref="M62:M66" si="69">F62-L62</f>
        <v>0</v>
      </c>
      <c r="N62" s="130">
        <f t="shared" ref="N62:N66" si="70">F62/L62*100</f>
        <v>100</v>
      </c>
      <c r="O62" s="146">
        <f t="shared" si="68"/>
        <v>520</v>
      </c>
      <c r="P62" s="146">
        <f t="shared" si="64"/>
        <v>0</v>
      </c>
      <c r="Q62" s="130">
        <f t="shared" si="65"/>
        <v>100</v>
      </c>
      <c r="R62" s="130">
        <f t="shared" si="58"/>
        <v>41.710114702815432</v>
      </c>
      <c r="S62" s="146">
        <v>381.92399999999998</v>
      </c>
      <c r="T62" s="94">
        <f t="shared" si="45"/>
        <v>138.07600000000002</v>
      </c>
      <c r="U62" s="95">
        <f t="shared" si="55"/>
        <v>136.15274243043118</v>
      </c>
    </row>
    <row r="63" spans="1:28" s="35" customFormat="1" ht="78" x14ac:dyDescent="0.25">
      <c r="A63" s="34" t="s">
        <v>192</v>
      </c>
      <c r="B63" s="125" t="s">
        <v>142</v>
      </c>
      <c r="C63" s="82"/>
      <c r="D63" s="148">
        <v>349.3</v>
      </c>
      <c r="E63" s="148">
        <v>349.3</v>
      </c>
      <c r="F63" s="146">
        <f t="shared" si="9"/>
        <v>174.65100000000001</v>
      </c>
      <c r="G63" s="146">
        <v>0</v>
      </c>
      <c r="H63" s="146"/>
      <c r="I63" s="146">
        <v>174.65100000000001</v>
      </c>
      <c r="J63" s="146"/>
      <c r="K63" s="146"/>
      <c r="L63" s="146">
        <v>174.65100000000001</v>
      </c>
      <c r="M63" s="146">
        <f t="shared" si="69"/>
        <v>0</v>
      </c>
      <c r="N63" s="130">
        <f t="shared" si="70"/>
        <v>100</v>
      </c>
      <c r="O63" s="146">
        <f t="shared" si="68"/>
        <v>174.65100000000001</v>
      </c>
      <c r="P63" s="146">
        <f t="shared" si="64"/>
        <v>0</v>
      </c>
      <c r="Q63" s="130">
        <f t="shared" si="65"/>
        <v>100</v>
      </c>
      <c r="R63" s="130">
        <f t="shared" si="58"/>
        <v>50.000286286859428</v>
      </c>
      <c r="S63" s="146">
        <v>146.136</v>
      </c>
      <c r="T63" s="94">
        <f t="shared" si="45"/>
        <v>28.515000000000015</v>
      </c>
      <c r="U63" s="95">
        <f t="shared" si="55"/>
        <v>119.51264575463954</v>
      </c>
    </row>
    <row r="64" spans="1:28" s="35" customFormat="1" ht="97.5" x14ac:dyDescent="0.25">
      <c r="A64" s="34" t="s">
        <v>193</v>
      </c>
      <c r="B64" s="125" t="s">
        <v>167</v>
      </c>
      <c r="C64" s="82"/>
      <c r="D64" s="148"/>
      <c r="E64" s="148">
        <v>327.99299999999999</v>
      </c>
      <c r="F64" s="146">
        <f t="shared" si="9"/>
        <v>50</v>
      </c>
      <c r="G64" s="146">
        <v>0</v>
      </c>
      <c r="H64" s="146">
        <v>50</v>
      </c>
      <c r="I64" s="146"/>
      <c r="J64" s="146"/>
      <c r="K64" s="146"/>
      <c r="L64" s="146">
        <v>200</v>
      </c>
      <c r="M64" s="146">
        <f t="shared" si="69"/>
        <v>-150</v>
      </c>
      <c r="N64" s="130">
        <f t="shared" si="70"/>
        <v>25</v>
      </c>
      <c r="O64" s="146">
        <f t="shared" si="68"/>
        <v>200</v>
      </c>
      <c r="P64" s="146">
        <f t="shared" ref="P64:P66" si="71">F64-O64</f>
        <v>-150</v>
      </c>
      <c r="Q64" s="130">
        <f t="shared" ref="Q64:Q66" si="72">F64/O64*100</f>
        <v>25</v>
      </c>
      <c r="R64" s="130">
        <f t="shared" ref="R64:R66" si="73">F64/E64*100</f>
        <v>15.244227773153696</v>
      </c>
      <c r="S64" s="146">
        <v>0</v>
      </c>
      <c r="T64" s="94">
        <f t="shared" si="45"/>
        <v>50</v>
      </c>
      <c r="U64" s="95"/>
    </row>
    <row r="65" spans="1:26" s="35" customFormat="1" ht="58.5" x14ac:dyDescent="0.25">
      <c r="A65" s="34" t="s">
        <v>194</v>
      </c>
      <c r="B65" s="125" t="s">
        <v>187</v>
      </c>
      <c r="C65" s="82"/>
      <c r="D65" s="148"/>
      <c r="E65" s="148">
        <f>367.257+122.419</f>
        <v>489.67599999999999</v>
      </c>
      <c r="F65" s="146">
        <f t="shared" si="9"/>
        <v>489.67500000000001</v>
      </c>
      <c r="G65" s="146"/>
      <c r="H65" s="146"/>
      <c r="I65" s="146"/>
      <c r="J65" s="146">
        <v>367.25700000000001</v>
      </c>
      <c r="K65" s="146">
        <v>122.41800000000001</v>
      </c>
      <c r="L65" s="146">
        <v>489.67599999999999</v>
      </c>
      <c r="M65" s="146">
        <f t="shared" si="69"/>
        <v>-9.9999999997635314E-4</v>
      </c>
      <c r="N65" s="130">
        <f t="shared" si="70"/>
        <v>99.999795783334292</v>
      </c>
      <c r="O65" s="146">
        <f t="shared" si="68"/>
        <v>489.67599999999999</v>
      </c>
      <c r="P65" s="146">
        <f t="shared" si="71"/>
        <v>-9.9999999997635314E-4</v>
      </c>
      <c r="Q65" s="130">
        <f t="shared" si="72"/>
        <v>99.999795783334292</v>
      </c>
      <c r="R65" s="130">
        <f t="shared" si="73"/>
        <v>99.999795783334292</v>
      </c>
      <c r="S65" s="146">
        <v>156.357</v>
      </c>
      <c r="T65" s="94">
        <f t="shared" si="45"/>
        <v>333.31799999999998</v>
      </c>
      <c r="U65" s="95">
        <f t="shared" si="55"/>
        <v>313.17753602333124</v>
      </c>
    </row>
    <row r="66" spans="1:26" s="35" customFormat="1" ht="71.25" customHeight="1" x14ac:dyDescent="0.25">
      <c r="A66" s="34" t="s">
        <v>195</v>
      </c>
      <c r="B66" s="125" t="s">
        <v>153</v>
      </c>
      <c r="C66" s="82"/>
      <c r="D66" s="148"/>
      <c r="E66" s="148">
        <v>303.13400000000001</v>
      </c>
      <c r="F66" s="146">
        <f t="shared" si="9"/>
        <v>242.50800000000001</v>
      </c>
      <c r="G66" s="146">
        <v>0</v>
      </c>
      <c r="H66" s="146"/>
      <c r="I66" s="146">
        <f>60.627+60.627</f>
        <v>121.254</v>
      </c>
      <c r="J66" s="146">
        <v>60.627000000000002</v>
      </c>
      <c r="K66" s="146">
        <v>60.627000000000002</v>
      </c>
      <c r="L66" s="146">
        <v>242.50800000000001</v>
      </c>
      <c r="M66" s="146">
        <f t="shared" si="69"/>
        <v>0</v>
      </c>
      <c r="N66" s="130">
        <f t="shared" si="70"/>
        <v>100</v>
      </c>
      <c r="O66" s="146">
        <f t="shared" si="68"/>
        <v>242.50800000000001</v>
      </c>
      <c r="P66" s="146">
        <f t="shared" si="71"/>
        <v>0</v>
      </c>
      <c r="Q66" s="130">
        <f t="shared" si="72"/>
        <v>100</v>
      </c>
      <c r="R66" s="130">
        <f t="shared" si="73"/>
        <v>80.000263909690105</v>
      </c>
      <c r="S66" s="146">
        <v>270.65199999999999</v>
      </c>
      <c r="T66" s="94">
        <f t="shared" si="45"/>
        <v>-28.143999999999977</v>
      </c>
      <c r="U66" s="95">
        <f t="shared" si="55"/>
        <v>89.601406972791636</v>
      </c>
    </row>
    <row r="67" spans="1:26" s="41" customFormat="1" ht="37.5" customHeight="1" x14ac:dyDescent="0.3">
      <c r="A67" s="39"/>
      <c r="B67" s="42" t="s">
        <v>29</v>
      </c>
      <c r="C67" s="40"/>
      <c r="D67" s="138">
        <f>D71+D70+D69</f>
        <v>620318.51</v>
      </c>
      <c r="E67" s="138">
        <f>E71+E70+E69</f>
        <v>692585.56599999999</v>
      </c>
      <c r="F67" s="138">
        <f t="shared" si="9"/>
        <v>418538.17200000002</v>
      </c>
      <c r="G67" s="138">
        <f t="shared" ref="G67:K67" si="74">G71+G70+G69</f>
        <v>77177.726999999999</v>
      </c>
      <c r="H67" s="138">
        <f t="shared" ref="H67:J67" si="75">H71+H70+H69</f>
        <v>78538.081000000006</v>
      </c>
      <c r="I67" s="138">
        <f t="shared" si="75"/>
        <v>78466.065999999992</v>
      </c>
      <c r="J67" s="138">
        <f t="shared" si="75"/>
        <v>78945.156000000003</v>
      </c>
      <c r="K67" s="138">
        <f t="shared" si="74"/>
        <v>105411.14199999999</v>
      </c>
      <c r="L67" s="138">
        <f>L71+L70+L69</f>
        <v>418696.23</v>
      </c>
      <c r="M67" s="138">
        <f t="shared" si="56"/>
        <v>-158.05799999996088</v>
      </c>
      <c r="N67" s="132">
        <f>F67/L67*100</f>
        <v>99.962249958639475</v>
      </c>
      <c r="O67" s="138">
        <f>O71+O70+O69</f>
        <v>418696.23</v>
      </c>
      <c r="P67" s="138">
        <f>F67-O67</f>
        <v>-158.05799999996088</v>
      </c>
      <c r="Q67" s="132">
        <f>F67/O67*100</f>
        <v>99.962249958639475</v>
      </c>
      <c r="R67" s="132">
        <f>F67/E67*100</f>
        <v>60.431258251200695</v>
      </c>
      <c r="S67" s="138">
        <f t="shared" ref="S67" si="76">S71+S70+S69</f>
        <v>363113.59600000002</v>
      </c>
      <c r="T67" s="68">
        <f t="shared" si="45"/>
        <v>55424.576000000001</v>
      </c>
      <c r="U67" s="69">
        <f>F67/S67*100</f>
        <v>115.26370166541491</v>
      </c>
    </row>
    <row r="68" spans="1:26" s="12" customFormat="1" ht="23.25" x14ac:dyDescent="0.25">
      <c r="A68" s="11"/>
      <c r="B68" s="121" t="s">
        <v>93</v>
      </c>
      <c r="C68" s="10"/>
      <c r="D68" s="149"/>
      <c r="E68" s="149"/>
      <c r="F68" s="149">
        <f t="shared" si="9"/>
        <v>0</v>
      </c>
      <c r="G68" s="149"/>
      <c r="H68" s="149"/>
      <c r="I68" s="149"/>
      <c r="J68" s="149"/>
      <c r="K68" s="149"/>
      <c r="L68" s="149"/>
      <c r="M68" s="149"/>
      <c r="N68" s="133"/>
      <c r="O68" s="149"/>
      <c r="P68" s="149"/>
      <c r="Q68" s="133"/>
      <c r="R68" s="133"/>
      <c r="S68" s="149"/>
      <c r="T68" s="72"/>
      <c r="U68" s="73"/>
    </row>
    <row r="69" spans="1:26" s="12" customFormat="1" ht="22.5" hidden="1" customHeight="1" x14ac:dyDescent="0.25">
      <c r="A69" s="11"/>
      <c r="B69" s="166" t="s">
        <v>136</v>
      </c>
      <c r="C69" s="25"/>
      <c r="D69" s="139"/>
      <c r="E69" s="139"/>
      <c r="F69" s="139">
        <f t="shared" si="9"/>
        <v>0</v>
      </c>
      <c r="G69" s="139"/>
      <c r="H69" s="139"/>
      <c r="I69" s="139"/>
      <c r="J69" s="139"/>
      <c r="K69" s="139"/>
      <c r="L69" s="139"/>
      <c r="M69" s="139"/>
      <c r="N69" s="128"/>
      <c r="O69" s="139"/>
      <c r="P69" s="139">
        <f>F69-O69</f>
        <v>0</v>
      </c>
      <c r="Q69" s="128"/>
      <c r="R69" s="128"/>
      <c r="S69" s="139"/>
      <c r="T69" s="72"/>
      <c r="U69" s="73"/>
    </row>
    <row r="70" spans="1:26" s="12" customFormat="1" ht="34.5" customHeight="1" x14ac:dyDescent="0.25">
      <c r="A70" s="11"/>
      <c r="B70" s="166" t="s">
        <v>107</v>
      </c>
      <c r="C70" s="25"/>
      <c r="D70" s="139"/>
      <c r="E70" s="139">
        <f>E56</f>
        <v>1795.681</v>
      </c>
      <c r="F70" s="139">
        <f t="shared" si="9"/>
        <v>1795.681</v>
      </c>
      <c r="G70" s="139">
        <f t="shared" ref="G70:L70" si="77">G56</f>
        <v>0</v>
      </c>
      <c r="H70" s="139">
        <f t="shared" si="77"/>
        <v>0</v>
      </c>
      <c r="I70" s="139">
        <f>I56</f>
        <v>337.25700000000001</v>
      </c>
      <c r="J70" s="139">
        <f>J56</f>
        <v>667.202</v>
      </c>
      <c r="K70" s="139">
        <f>K56</f>
        <v>791.22199999999998</v>
      </c>
      <c r="L70" s="139">
        <f t="shared" si="77"/>
        <v>1795.681</v>
      </c>
      <c r="M70" s="139">
        <f>F70-L70</f>
        <v>0</v>
      </c>
      <c r="N70" s="128">
        <f>F70/L70*100</f>
        <v>100</v>
      </c>
      <c r="O70" s="139">
        <f t="shared" ref="O70" si="78">O56</f>
        <v>1795.681</v>
      </c>
      <c r="P70" s="139">
        <f>F70-O70</f>
        <v>0</v>
      </c>
      <c r="Q70" s="128">
        <f>F70/O70*100</f>
        <v>100</v>
      </c>
      <c r="R70" s="128">
        <f>F70/E70*100</f>
        <v>100</v>
      </c>
      <c r="S70" s="139">
        <f>S56</f>
        <v>2126.0950000000003</v>
      </c>
      <c r="T70" s="72">
        <f>F70-S70</f>
        <v>-330.41400000000021</v>
      </c>
      <c r="U70" s="73">
        <f>F70/S70*100</f>
        <v>84.459114009486868</v>
      </c>
    </row>
    <row r="71" spans="1:26" s="12" customFormat="1" ht="33.75" customHeight="1" x14ac:dyDescent="0.25">
      <c r="A71" s="11"/>
      <c r="B71" s="166" t="s">
        <v>70</v>
      </c>
      <c r="C71" s="25"/>
      <c r="D71" s="139">
        <f>D72+D73</f>
        <v>620318.51</v>
      </c>
      <c r="E71" s="139">
        <f>E72+E73</f>
        <v>690789.88500000001</v>
      </c>
      <c r="F71" s="139">
        <f t="shared" si="9"/>
        <v>416742.49099999998</v>
      </c>
      <c r="G71" s="139">
        <f t="shared" ref="G71:K71" si="79">G72+G73</f>
        <v>77177.726999999999</v>
      </c>
      <c r="H71" s="139">
        <f t="shared" ref="H71:J71" si="80">H72+H73</f>
        <v>78538.081000000006</v>
      </c>
      <c r="I71" s="139">
        <f t="shared" si="80"/>
        <v>78128.808999999994</v>
      </c>
      <c r="J71" s="139">
        <f t="shared" si="80"/>
        <v>78277.953999999998</v>
      </c>
      <c r="K71" s="139">
        <f t="shared" si="79"/>
        <v>104619.92</v>
      </c>
      <c r="L71" s="139">
        <f>L72+L73</f>
        <v>416900.549</v>
      </c>
      <c r="M71" s="139">
        <f>F71-L71</f>
        <v>-158.05800000001909</v>
      </c>
      <c r="N71" s="128">
        <f>F71/L71*100</f>
        <v>99.962087361031521</v>
      </c>
      <c r="O71" s="139">
        <f>O72+O73</f>
        <v>416900.549</v>
      </c>
      <c r="P71" s="139">
        <f>F71-O71</f>
        <v>-158.05800000001909</v>
      </c>
      <c r="Q71" s="128">
        <f>F71/O71*100</f>
        <v>99.962087361031521</v>
      </c>
      <c r="R71" s="128">
        <f>F71/E71*100</f>
        <v>60.3284008711274</v>
      </c>
      <c r="S71" s="139">
        <f>S72+S73</f>
        <v>360987.50100000005</v>
      </c>
      <c r="T71" s="72">
        <f>F71-S71</f>
        <v>55754.989999999932</v>
      </c>
      <c r="U71" s="73">
        <f>F71/S71*100</f>
        <v>115.44513032876446</v>
      </c>
    </row>
    <row r="72" spans="1:26" s="7" customFormat="1" ht="33.75" customHeight="1" x14ac:dyDescent="0.25">
      <c r="A72" s="13"/>
      <c r="B72" s="16" t="s">
        <v>97</v>
      </c>
      <c r="C72" s="16"/>
      <c r="D72" s="148">
        <f>D52</f>
        <v>599998.4</v>
      </c>
      <c r="E72" s="148">
        <f>E52+E53+E55+E54</f>
        <v>666174.9</v>
      </c>
      <c r="F72" s="148">
        <f t="shared" si="9"/>
        <v>402032.7</v>
      </c>
      <c r="G72" s="148">
        <f t="shared" ref="G72:K72" si="81">G52+G53+G55+G54</f>
        <v>75041.2</v>
      </c>
      <c r="H72" s="148">
        <f t="shared" ref="H72:J72" si="82">H52+H53+H55+H54</f>
        <v>75369.8</v>
      </c>
      <c r="I72" s="148">
        <f t="shared" si="82"/>
        <v>75205.5</v>
      </c>
      <c r="J72" s="148">
        <f t="shared" si="82"/>
        <v>75205.5</v>
      </c>
      <c r="K72" s="148">
        <f t="shared" si="81"/>
        <v>101210.7</v>
      </c>
      <c r="L72" s="148">
        <f>L52+L53+L55+L54</f>
        <v>402032.7</v>
      </c>
      <c r="M72" s="148">
        <f>F72-L72</f>
        <v>0</v>
      </c>
      <c r="N72" s="134">
        <f>F72/L72*100</f>
        <v>100</v>
      </c>
      <c r="O72" s="148">
        <f>O52+O53+O55+O54</f>
        <v>402032.7</v>
      </c>
      <c r="P72" s="148">
        <f>F72-O72</f>
        <v>0</v>
      </c>
      <c r="Q72" s="134">
        <f>F72/O72*100</f>
        <v>100</v>
      </c>
      <c r="R72" s="134">
        <f>F72/E72*100</f>
        <v>60.34942175095459</v>
      </c>
      <c r="S72" s="148">
        <f>S52</f>
        <v>350649.9</v>
      </c>
      <c r="T72" s="94">
        <f>F72-S72</f>
        <v>51382.799999999988</v>
      </c>
      <c r="U72" s="95">
        <f>F72/S72*100</f>
        <v>114.65359037604175</v>
      </c>
    </row>
    <row r="73" spans="1:26" s="7" customFormat="1" ht="33.75" customHeight="1" x14ac:dyDescent="0.25">
      <c r="A73" s="13"/>
      <c r="B73" s="122" t="s">
        <v>96</v>
      </c>
      <c r="C73" s="16"/>
      <c r="D73" s="148">
        <f>D57+D60</f>
        <v>20320.11</v>
      </c>
      <c r="E73" s="148">
        <f>E57+E60+E59+E58</f>
        <v>24614.985000000001</v>
      </c>
      <c r="F73" s="148">
        <f t="shared" si="9"/>
        <v>14709.791000000001</v>
      </c>
      <c r="G73" s="148">
        <f>G57+G60+G59+G58</f>
        <v>2136.527</v>
      </c>
      <c r="H73" s="148">
        <f t="shared" ref="H73:L73" si="83">H57+H60+H59+H58</f>
        <v>3168.2809999999999</v>
      </c>
      <c r="I73" s="148">
        <f t="shared" si="83"/>
        <v>2923.3090000000002</v>
      </c>
      <c r="J73" s="148">
        <f t="shared" ref="J73" si="84">J57+J60+J59+J58</f>
        <v>3072.4540000000002</v>
      </c>
      <c r="K73" s="148">
        <f t="shared" si="83"/>
        <v>3409.2200000000003</v>
      </c>
      <c r="L73" s="148">
        <f t="shared" si="83"/>
        <v>14867.849</v>
      </c>
      <c r="M73" s="148">
        <f>F73-L73</f>
        <v>-158.05799999999908</v>
      </c>
      <c r="N73" s="134">
        <f>F73/L73*100</f>
        <v>98.936914142725016</v>
      </c>
      <c r="O73" s="148">
        <f>O57+O60+O59+O58</f>
        <v>14867.849</v>
      </c>
      <c r="P73" s="148">
        <f>F73-O73</f>
        <v>-158.05799999999908</v>
      </c>
      <c r="Q73" s="134">
        <f>F73/O73*100</f>
        <v>98.936914142725016</v>
      </c>
      <c r="R73" s="134">
        <f>F73/E73*100</f>
        <v>59.759496095569432</v>
      </c>
      <c r="S73" s="148">
        <f>S57+S60+S58</f>
        <v>10337.601000000001</v>
      </c>
      <c r="T73" s="94">
        <f>F73-S73</f>
        <v>4372.1900000000005</v>
      </c>
      <c r="U73" s="95">
        <f>F73/S73*100</f>
        <v>142.29404868692455</v>
      </c>
    </row>
    <row r="74" spans="1:26" s="7" customFormat="1" ht="23.25" x14ac:dyDescent="0.25">
      <c r="A74" s="13"/>
      <c r="B74" s="37"/>
      <c r="C74" s="16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34"/>
      <c r="O74" s="148"/>
      <c r="P74" s="148"/>
      <c r="Q74" s="134"/>
      <c r="R74" s="134"/>
      <c r="S74" s="148"/>
      <c r="T74" s="94"/>
      <c r="U74" s="95"/>
    </row>
    <row r="75" spans="1:26" s="112" customFormat="1" ht="38.25" customHeight="1" x14ac:dyDescent="0.3">
      <c r="A75" s="106"/>
      <c r="B75" s="107" t="s">
        <v>28</v>
      </c>
      <c r="C75" s="108"/>
      <c r="D75" s="152">
        <f>D67+D51</f>
        <v>6869621.5879999986</v>
      </c>
      <c r="E75" s="152">
        <f>E67+E51</f>
        <v>7058663.6659999993</v>
      </c>
      <c r="F75" s="152">
        <f t="shared" ref="F75" si="85">SUM(G75:K75)</f>
        <v>3072917.7010000004</v>
      </c>
      <c r="G75" s="152">
        <f t="shared" ref="G75:K75" si="86">G67+G51</f>
        <v>585256.43200000003</v>
      </c>
      <c r="H75" s="152">
        <f t="shared" ref="H75:J75" si="87">H67+H51</f>
        <v>618164.60400000017</v>
      </c>
      <c r="I75" s="152">
        <f t="shared" si="87"/>
        <v>546048.94400000002</v>
      </c>
      <c r="J75" s="152">
        <f t="shared" si="87"/>
        <v>663609.84699999995</v>
      </c>
      <c r="K75" s="152">
        <f t="shared" si="86"/>
        <v>659837.87400000007</v>
      </c>
      <c r="L75" s="152">
        <f>L67+L51</f>
        <v>2902214.0299999993</v>
      </c>
      <c r="M75" s="152">
        <f>F75-L75</f>
        <v>170703.67100000102</v>
      </c>
      <c r="N75" s="135">
        <f>F75/L75*100</f>
        <v>105.88184293906129</v>
      </c>
      <c r="O75" s="152">
        <f>O67+O51</f>
        <v>3071228.7716666665</v>
      </c>
      <c r="P75" s="152">
        <f>F75-O75</f>
        <v>1688.9293333338574</v>
      </c>
      <c r="Q75" s="135">
        <f>F75/O75*100</f>
        <v>100.05499197418683</v>
      </c>
      <c r="R75" s="135">
        <f>F75/E75*100</f>
        <v>43.533986692149057</v>
      </c>
      <c r="S75" s="152">
        <f>S67+S51</f>
        <v>2589224.2170000002</v>
      </c>
      <c r="T75" s="109">
        <f>F75-S75</f>
        <v>483693.48400000017</v>
      </c>
      <c r="U75" s="110">
        <f>F75/S75*100</f>
        <v>118.68101962063488</v>
      </c>
      <c r="V75" s="152">
        <v>2589224.2170000002</v>
      </c>
      <c r="W75" s="111">
        <f>V75-S75</f>
        <v>0</v>
      </c>
      <c r="Z75" s="111"/>
    </row>
    <row r="76" spans="1:26" s="9" customFormat="1" ht="20.25" customHeight="1" x14ac:dyDescent="0.25">
      <c r="A76" s="170" t="s">
        <v>9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</row>
    <row r="77" spans="1:26" s="50" customFormat="1" ht="39.75" customHeight="1" x14ac:dyDescent="0.3">
      <c r="A77" s="23">
        <v>1</v>
      </c>
      <c r="B77" s="49" t="s">
        <v>12</v>
      </c>
      <c r="C77" s="24" t="s">
        <v>21</v>
      </c>
      <c r="D77" s="147">
        <f>D78+D79</f>
        <v>101295.21400000001</v>
      </c>
      <c r="E77" s="147">
        <f>E78+E79</f>
        <v>101295.21400000001</v>
      </c>
      <c r="F77" s="143">
        <f>SUM(G77:K77)</f>
        <v>110237.806</v>
      </c>
      <c r="G77" s="143">
        <f t="shared" ref="G77:K77" si="88">G78+G79</f>
        <v>12555.956</v>
      </c>
      <c r="H77" s="143">
        <f t="shared" ref="H77:J77" si="89">H78+H79</f>
        <v>18629.309000000001</v>
      </c>
      <c r="I77" s="143">
        <f t="shared" si="89"/>
        <v>18217.416000000001</v>
      </c>
      <c r="J77" s="143">
        <f t="shared" si="89"/>
        <v>48663.154999999999</v>
      </c>
      <c r="K77" s="143">
        <f t="shared" si="88"/>
        <v>12171.970000000001</v>
      </c>
      <c r="L77" s="143">
        <f>L78+L79</f>
        <v>42206.338000000003</v>
      </c>
      <c r="M77" s="143">
        <f>F77-L77</f>
        <v>68031.467999999993</v>
      </c>
      <c r="N77" s="151">
        <f>F77/L77*100</f>
        <v>261.18780075163113</v>
      </c>
      <c r="O77" s="143">
        <f>O78</f>
        <v>42206.339166666665</v>
      </c>
      <c r="P77" s="143">
        <f>F77-O77</f>
        <v>68031.466833333339</v>
      </c>
      <c r="Q77" s="151">
        <f>F77/O77*100</f>
        <v>261.18779353188393</v>
      </c>
      <c r="R77" s="151">
        <f>F77/E77*100</f>
        <v>108.82824730495165</v>
      </c>
      <c r="S77" s="143">
        <f t="shared" ref="S77" si="90">S78+S79</f>
        <v>77993.236999999994</v>
      </c>
      <c r="T77" s="144">
        <f t="shared" ref="T77:T97" si="91">F77-S77</f>
        <v>32244.569000000003</v>
      </c>
      <c r="U77" s="145">
        <f>F77/S77*100</f>
        <v>141.34277565630467</v>
      </c>
    </row>
    <row r="78" spans="1:26" s="53" customFormat="1" ht="39" x14ac:dyDescent="0.3">
      <c r="A78" s="34" t="s">
        <v>112</v>
      </c>
      <c r="B78" s="81" t="s">
        <v>108</v>
      </c>
      <c r="C78" s="16" t="s">
        <v>109</v>
      </c>
      <c r="D78" s="148">
        <v>101295.21400000001</v>
      </c>
      <c r="E78" s="148">
        <v>101295.21400000001</v>
      </c>
      <c r="F78" s="146">
        <f t="shared" ref="F78:F112" si="92">SUM(G78:K78)</f>
        <v>48873.260999999999</v>
      </c>
      <c r="G78" s="146">
        <v>8700.8240000000005</v>
      </c>
      <c r="H78" s="146">
        <v>12636.130999999999</v>
      </c>
      <c r="I78" s="146">
        <v>9543.3770000000004</v>
      </c>
      <c r="J78" s="146">
        <v>9471.4619999999995</v>
      </c>
      <c r="K78" s="146">
        <v>8521.4670000000006</v>
      </c>
      <c r="L78" s="146">
        <v>42206.338000000003</v>
      </c>
      <c r="M78" s="146">
        <f>F78-L78</f>
        <v>6666.9229999999952</v>
      </c>
      <c r="N78" s="130">
        <f>F78/L78*100</f>
        <v>115.79602333658987</v>
      </c>
      <c r="O78" s="146">
        <f>E78/12*5</f>
        <v>42206.339166666665</v>
      </c>
      <c r="P78" s="146">
        <f>F78-O78</f>
        <v>6666.9218333333338</v>
      </c>
      <c r="Q78" s="130">
        <f>F78/O78*100</f>
        <v>115.79602013575882</v>
      </c>
      <c r="R78" s="130">
        <f>F78/E78*100</f>
        <v>48.248341723232841</v>
      </c>
      <c r="S78" s="146">
        <v>47960.25</v>
      </c>
      <c r="T78" s="94">
        <f t="shared" si="91"/>
        <v>913.0109999999986</v>
      </c>
      <c r="U78" s="95">
        <f>F78/S78*100</f>
        <v>101.90368273726679</v>
      </c>
    </row>
    <row r="79" spans="1:26" s="53" customFormat="1" ht="33.75" customHeight="1" x14ac:dyDescent="0.3">
      <c r="A79" s="34" t="s">
        <v>113</v>
      </c>
      <c r="B79" s="81" t="s">
        <v>110</v>
      </c>
      <c r="C79" s="16" t="s">
        <v>111</v>
      </c>
      <c r="D79" s="148">
        <v>0</v>
      </c>
      <c r="E79" s="148">
        <v>0</v>
      </c>
      <c r="F79" s="146">
        <f t="shared" si="92"/>
        <v>61364.544999999998</v>
      </c>
      <c r="G79" s="146">
        <v>3855.1320000000001</v>
      </c>
      <c r="H79" s="146">
        <v>5993.1779999999999</v>
      </c>
      <c r="I79" s="146">
        <v>8674.0390000000007</v>
      </c>
      <c r="J79" s="146">
        <v>39191.692999999999</v>
      </c>
      <c r="K79" s="146">
        <v>3650.5030000000002</v>
      </c>
      <c r="L79" s="146">
        <v>0</v>
      </c>
      <c r="M79" s="146">
        <f>F79-L79</f>
        <v>61364.544999999998</v>
      </c>
      <c r="N79" s="130"/>
      <c r="O79" s="146"/>
      <c r="P79" s="146">
        <f>F79-O79</f>
        <v>61364.544999999998</v>
      </c>
      <c r="Q79" s="130"/>
      <c r="R79" s="130"/>
      <c r="S79" s="146">
        <v>30032.986999999997</v>
      </c>
      <c r="T79" s="94">
        <f t="shared" si="91"/>
        <v>31331.558000000001</v>
      </c>
      <c r="U79" s="95">
        <f>F79/S79*100</f>
        <v>204.32381567640942</v>
      </c>
    </row>
    <row r="80" spans="1:26" s="50" customFormat="1" ht="39" x14ac:dyDescent="0.3">
      <c r="A80" s="23">
        <v>2</v>
      </c>
      <c r="B80" s="93" t="s">
        <v>172</v>
      </c>
      <c r="C80" s="24" t="s">
        <v>173</v>
      </c>
      <c r="D80" s="147"/>
      <c r="E80" s="147"/>
      <c r="F80" s="143">
        <f t="shared" si="92"/>
        <v>0</v>
      </c>
      <c r="G80" s="143"/>
      <c r="H80" s="143"/>
      <c r="I80" s="143"/>
      <c r="J80" s="143"/>
      <c r="K80" s="143"/>
      <c r="L80" s="143"/>
      <c r="M80" s="143"/>
      <c r="N80" s="151"/>
      <c r="O80" s="143"/>
      <c r="P80" s="143"/>
      <c r="Q80" s="151"/>
      <c r="R80" s="151"/>
      <c r="S80" s="143">
        <v>0.62</v>
      </c>
      <c r="T80" s="144">
        <f t="shared" si="91"/>
        <v>-0.62</v>
      </c>
      <c r="U80" s="145"/>
    </row>
    <row r="81" spans="1:22" s="50" customFormat="1" ht="37.5" customHeight="1" x14ac:dyDescent="0.3">
      <c r="A81" s="23">
        <v>3</v>
      </c>
      <c r="B81" s="93" t="s">
        <v>32</v>
      </c>
      <c r="C81" s="24" t="s">
        <v>31</v>
      </c>
      <c r="D81" s="147">
        <v>4040</v>
      </c>
      <c r="E81" s="147">
        <v>4040</v>
      </c>
      <c r="F81" s="143">
        <f t="shared" si="92"/>
        <v>2174.0940000000001</v>
      </c>
      <c r="G81" s="143">
        <v>442.51100000000002</v>
      </c>
      <c r="H81" s="143">
        <v>683.16099999999994</v>
      </c>
      <c r="I81" s="143">
        <v>124.657</v>
      </c>
      <c r="J81" s="143">
        <v>372.58600000000001</v>
      </c>
      <c r="K81" s="143">
        <v>551.17899999999997</v>
      </c>
      <c r="L81" s="143">
        <v>2172.9699999999998</v>
      </c>
      <c r="M81" s="143">
        <f t="shared" ref="M81:M97" si="93">F81-L81</f>
        <v>1.124000000000251</v>
      </c>
      <c r="N81" s="151">
        <f>F81/L81*100</f>
        <v>100.05172643892921</v>
      </c>
      <c r="O81" s="143">
        <f>E81/12*5</f>
        <v>1683.3333333333335</v>
      </c>
      <c r="P81" s="143">
        <f t="shared" ref="P81:P97" si="94">F81-O81</f>
        <v>490.76066666666657</v>
      </c>
      <c r="Q81" s="151">
        <f>F81/O81*100</f>
        <v>129.15409900990099</v>
      </c>
      <c r="R81" s="151">
        <f>F81/E81*100</f>
        <v>53.814207920792079</v>
      </c>
      <c r="S81" s="143">
        <v>2010.0309999999999</v>
      </c>
      <c r="T81" s="144">
        <f t="shared" si="91"/>
        <v>164.0630000000001</v>
      </c>
      <c r="U81" s="145">
        <f>F81/S81*100</f>
        <v>108.16221242358949</v>
      </c>
    </row>
    <row r="82" spans="1:22" s="50" customFormat="1" ht="51" customHeight="1" x14ac:dyDescent="0.3">
      <c r="A82" s="23">
        <v>4</v>
      </c>
      <c r="B82" s="93" t="s">
        <v>189</v>
      </c>
      <c r="C82" s="24">
        <v>21110000</v>
      </c>
      <c r="D82" s="147"/>
      <c r="E82" s="147"/>
      <c r="F82" s="143">
        <f t="shared" si="92"/>
        <v>4.7610000000000001</v>
      </c>
      <c r="G82" s="143"/>
      <c r="H82" s="143"/>
      <c r="I82" s="143">
        <v>4.7610000000000001</v>
      </c>
      <c r="J82" s="143"/>
      <c r="K82" s="143"/>
      <c r="L82" s="143"/>
      <c r="M82" s="143">
        <f t="shared" si="93"/>
        <v>4.7610000000000001</v>
      </c>
      <c r="N82" s="151"/>
      <c r="O82" s="143">
        <f t="shared" ref="O82" si="95">E82/12*3</f>
        <v>0</v>
      </c>
      <c r="P82" s="143">
        <f t="shared" ref="P82" si="96">F82-O82</f>
        <v>4.7610000000000001</v>
      </c>
      <c r="Q82" s="151"/>
      <c r="R82" s="151"/>
      <c r="S82" s="143">
        <v>0</v>
      </c>
      <c r="T82" s="144">
        <f t="shared" ref="T82" si="97">F82-S82</f>
        <v>4.7610000000000001</v>
      </c>
      <c r="U82" s="145"/>
    </row>
    <row r="83" spans="1:22" s="50" customFormat="1" ht="60.75" customHeight="1" x14ac:dyDescent="0.3">
      <c r="A83" s="23">
        <v>5</v>
      </c>
      <c r="B83" s="49" t="s">
        <v>26</v>
      </c>
      <c r="C83" s="24" t="s">
        <v>25</v>
      </c>
      <c r="D83" s="147">
        <v>55</v>
      </c>
      <c r="E83" s="147">
        <v>55</v>
      </c>
      <c r="F83" s="143">
        <f t="shared" si="92"/>
        <v>135.81100000000001</v>
      </c>
      <c r="G83" s="143">
        <v>0</v>
      </c>
      <c r="H83" s="143">
        <v>2.2360000000000002</v>
      </c>
      <c r="I83" s="143">
        <v>126.652</v>
      </c>
      <c r="J83" s="143">
        <v>3.653</v>
      </c>
      <c r="K83" s="143">
        <v>3.27</v>
      </c>
      <c r="L83" s="143">
        <v>55</v>
      </c>
      <c r="M83" s="143">
        <f t="shared" si="93"/>
        <v>80.811000000000007</v>
      </c>
      <c r="N83" s="151">
        <f>F83/L83*100</f>
        <v>246.92909090909092</v>
      </c>
      <c r="O83" s="143">
        <f>E83/12*5</f>
        <v>22.916666666666664</v>
      </c>
      <c r="P83" s="143">
        <f t="shared" si="94"/>
        <v>112.89433333333335</v>
      </c>
      <c r="Q83" s="151">
        <f>F83/O83*100</f>
        <v>592.62981818181834</v>
      </c>
      <c r="R83" s="151">
        <f>F83/E83*100</f>
        <v>246.92909090909092</v>
      </c>
      <c r="S83" s="143">
        <v>302.86600000000004</v>
      </c>
      <c r="T83" s="144">
        <f t="shared" si="91"/>
        <v>-167.05500000000004</v>
      </c>
      <c r="U83" s="145">
        <f t="shared" ref="U83" si="98">F83/S83*100</f>
        <v>44.841943301658155</v>
      </c>
    </row>
    <row r="84" spans="1:22" s="30" customFormat="1" ht="31.5" customHeight="1" x14ac:dyDescent="0.3">
      <c r="A84" s="11">
        <f t="shared" ref="A84" si="99">A83+1</f>
        <v>6</v>
      </c>
      <c r="B84" s="15" t="s">
        <v>10</v>
      </c>
      <c r="C84" s="8"/>
      <c r="D84" s="139">
        <f>SUM(D85:D87)</f>
        <v>52024</v>
      </c>
      <c r="E84" s="139">
        <f>SUM(E85:E87)</f>
        <v>52024</v>
      </c>
      <c r="F84" s="139">
        <f t="shared" si="92"/>
        <v>31778.752</v>
      </c>
      <c r="G84" s="139">
        <f t="shared" ref="G84:L84" si="100">SUM(G85:G87)</f>
        <v>7105.0060000000003</v>
      </c>
      <c r="H84" s="139">
        <f t="shared" si="100"/>
        <v>11422.458000000001</v>
      </c>
      <c r="I84" s="139">
        <f t="shared" si="100"/>
        <v>414.21800000000002</v>
      </c>
      <c r="J84" s="139">
        <f t="shared" si="100"/>
        <v>5282.5410000000002</v>
      </c>
      <c r="K84" s="139">
        <f t="shared" si="100"/>
        <v>7554.5290000000005</v>
      </c>
      <c r="L84" s="139">
        <f t="shared" si="100"/>
        <v>31262.45</v>
      </c>
      <c r="M84" s="139">
        <f t="shared" si="93"/>
        <v>516.30199999999968</v>
      </c>
      <c r="N84" s="128">
        <f>F84/L84*100</f>
        <v>101.6515084390379</v>
      </c>
      <c r="O84" s="139">
        <f>SUM(O85:O87)</f>
        <v>21676.666666666668</v>
      </c>
      <c r="P84" s="139">
        <f t="shared" si="94"/>
        <v>10102.085333333333</v>
      </c>
      <c r="Q84" s="128">
        <f>F84/O84*100</f>
        <v>146.60349992311242</v>
      </c>
      <c r="R84" s="128">
        <f>F84/E84*100</f>
        <v>61.084791634630179</v>
      </c>
      <c r="S84" s="139">
        <f>SUM(S85:S87)</f>
        <v>54634.512999999999</v>
      </c>
      <c r="T84" s="72">
        <f t="shared" si="91"/>
        <v>-22855.760999999999</v>
      </c>
      <c r="U84" s="73">
        <f t="shared" ref="U84:U89" si="101">F84/S84*100</f>
        <v>58.166075352405912</v>
      </c>
      <c r="V84" s="51"/>
    </row>
    <row r="85" spans="1:22" s="53" customFormat="1" ht="45" customHeight="1" x14ac:dyDescent="0.3">
      <c r="A85" s="13" t="s">
        <v>178</v>
      </c>
      <c r="B85" s="81" t="s">
        <v>128</v>
      </c>
      <c r="C85" s="16" t="s">
        <v>45</v>
      </c>
      <c r="D85" s="148">
        <v>0</v>
      </c>
      <c r="E85" s="148">
        <v>0</v>
      </c>
      <c r="F85" s="146">
        <f t="shared" si="92"/>
        <v>28.568999999999999</v>
      </c>
      <c r="G85" s="146">
        <v>0</v>
      </c>
      <c r="H85" s="146"/>
      <c r="I85" s="146">
        <v>3.9990000000000001</v>
      </c>
      <c r="J85" s="146">
        <v>24.57</v>
      </c>
      <c r="K85" s="146"/>
      <c r="L85" s="146">
        <v>0</v>
      </c>
      <c r="M85" s="146">
        <f t="shared" si="93"/>
        <v>28.568999999999999</v>
      </c>
      <c r="N85" s="130"/>
      <c r="O85" s="146">
        <f>E85/12*1</f>
        <v>0</v>
      </c>
      <c r="P85" s="146">
        <f t="shared" si="94"/>
        <v>28.568999999999999</v>
      </c>
      <c r="Q85" s="134"/>
      <c r="R85" s="134"/>
      <c r="S85" s="146">
        <v>743.875</v>
      </c>
      <c r="T85" s="94">
        <f t="shared" si="91"/>
        <v>-715.30600000000004</v>
      </c>
      <c r="U85" s="95">
        <f t="shared" si="101"/>
        <v>3.8405646109897495</v>
      </c>
    </row>
    <row r="86" spans="1:22" s="53" customFormat="1" ht="39.75" customHeight="1" x14ac:dyDescent="0.3">
      <c r="A86" s="13" t="s">
        <v>179</v>
      </c>
      <c r="B86" s="81" t="s">
        <v>37</v>
      </c>
      <c r="C86" s="16" t="s">
        <v>22</v>
      </c>
      <c r="D86" s="148">
        <v>4024</v>
      </c>
      <c r="E86" s="148">
        <v>4024</v>
      </c>
      <c r="F86" s="146">
        <f t="shared" si="92"/>
        <v>268.565</v>
      </c>
      <c r="G86" s="146">
        <v>0</v>
      </c>
      <c r="H86" s="146"/>
      <c r="I86" s="146"/>
      <c r="J86" s="146">
        <v>268.565</v>
      </c>
      <c r="K86" s="146"/>
      <c r="L86" s="146">
        <v>268.5</v>
      </c>
      <c r="M86" s="146">
        <f t="shared" si="93"/>
        <v>6.4999999999997726E-2</v>
      </c>
      <c r="N86" s="134">
        <f>F86/L86*100</f>
        <v>100.024208566108</v>
      </c>
      <c r="O86" s="146">
        <f t="shared" ref="O86:O88" si="102">E86/12*5</f>
        <v>1676.6666666666665</v>
      </c>
      <c r="P86" s="146">
        <f t="shared" si="94"/>
        <v>-1408.1016666666665</v>
      </c>
      <c r="Q86" s="134">
        <f t="shared" ref="Q86" si="103">F86/O86*100</f>
        <v>16.01779324055666</v>
      </c>
      <c r="R86" s="134">
        <f t="shared" ref="R86" si="104">F86/E86*100</f>
        <v>6.6740805168986093</v>
      </c>
      <c r="S86" s="146">
        <v>546.24200000000008</v>
      </c>
      <c r="T86" s="94">
        <f t="shared" si="91"/>
        <v>-277.67700000000008</v>
      </c>
      <c r="U86" s="95">
        <f t="shared" si="101"/>
        <v>49.165937441646733</v>
      </c>
    </row>
    <row r="87" spans="1:22" s="52" customFormat="1" ht="42.75" customHeight="1" x14ac:dyDescent="0.3">
      <c r="A87" s="13" t="s">
        <v>180</v>
      </c>
      <c r="B87" s="37" t="s">
        <v>65</v>
      </c>
      <c r="C87" s="16" t="s">
        <v>43</v>
      </c>
      <c r="D87" s="148">
        <v>48000</v>
      </c>
      <c r="E87" s="148">
        <v>48000</v>
      </c>
      <c r="F87" s="148">
        <f t="shared" si="92"/>
        <v>31481.618000000002</v>
      </c>
      <c r="G87" s="148">
        <v>7105.0060000000003</v>
      </c>
      <c r="H87" s="148">
        <v>11422.458000000001</v>
      </c>
      <c r="I87" s="148">
        <v>410.21899999999999</v>
      </c>
      <c r="J87" s="148">
        <v>4989.4059999999999</v>
      </c>
      <c r="K87" s="148">
        <v>7554.5290000000005</v>
      </c>
      <c r="L87" s="148">
        <v>30993.95</v>
      </c>
      <c r="M87" s="148">
        <f t="shared" si="93"/>
        <v>487.66800000000148</v>
      </c>
      <c r="N87" s="134">
        <f>F87/L87*100</f>
        <v>101.57342965320653</v>
      </c>
      <c r="O87" s="148">
        <f t="shared" si="102"/>
        <v>20000</v>
      </c>
      <c r="P87" s="148">
        <f t="shared" si="94"/>
        <v>11481.618000000002</v>
      </c>
      <c r="Q87" s="134">
        <f>F87/O87*100</f>
        <v>157.40808999999999</v>
      </c>
      <c r="R87" s="134">
        <f>F87/E87*100</f>
        <v>65.586704166666678</v>
      </c>
      <c r="S87" s="148">
        <v>53344.396000000001</v>
      </c>
      <c r="T87" s="94">
        <f t="shared" si="91"/>
        <v>-21862.777999999998</v>
      </c>
      <c r="U87" s="95">
        <f t="shared" si="101"/>
        <v>59.015792399261592</v>
      </c>
    </row>
    <row r="88" spans="1:22" s="50" customFormat="1" ht="36" customHeight="1" x14ac:dyDescent="0.3">
      <c r="A88" s="23">
        <v>7</v>
      </c>
      <c r="B88" s="93" t="s">
        <v>11</v>
      </c>
      <c r="C88" s="24" t="s">
        <v>23</v>
      </c>
      <c r="D88" s="147">
        <v>11615.2</v>
      </c>
      <c r="E88" s="147">
        <v>11615.2</v>
      </c>
      <c r="F88" s="143">
        <f t="shared" si="92"/>
        <v>4341.8580000000002</v>
      </c>
      <c r="G88" s="143">
        <v>1070.626</v>
      </c>
      <c r="H88" s="143">
        <v>418.40600000000001</v>
      </c>
      <c r="I88" s="143">
        <v>1379.806</v>
      </c>
      <c r="J88" s="143">
        <v>529.60799999999995</v>
      </c>
      <c r="K88" s="143">
        <v>943.41200000000003</v>
      </c>
      <c r="L88" s="143">
        <v>4048.06</v>
      </c>
      <c r="M88" s="143">
        <f t="shared" si="93"/>
        <v>293.79800000000023</v>
      </c>
      <c r="N88" s="151">
        <f>F88/L88*100</f>
        <v>107.25774815590678</v>
      </c>
      <c r="O88" s="143">
        <f t="shared" si="102"/>
        <v>4839.666666666667</v>
      </c>
      <c r="P88" s="143">
        <f t="shared" si="94"/>
        <v>-497.8086666666668</v>
      </c>
      <c r="Q88" s="151">
        <f>F88/O88*100</f>
        <v>89.713988566705694</v>
      </c>
      <c r="R88" s="151">
        <f>F88/E88*100</f>
        <v>37.380828569460704</v>
      </c>
      <c r="S88" s="143">
        <v>6213.4129999999996</v>
      </c>
      <c r="T88" s="144">
        <f t="shared" si="91"/>
        <v>-1871.5549999999994</v>
      </c>
      <c r="U88" s="145">
        <f t="shared" si="101"/>
        <v>69.878792863117269</v>
      </c>
    </row>
    <row r="89" spans="1:22" s="45" customFormat="1" ht="35.25" customHeight="1" x14ac:dyDescent="0.3">
      <c r="A89" s="43"/>
      <c r="B89" s="165" t="s">
        <v>149</v>
      </c>
      <c r="C89" s="44"/>
      <c r="D89" s="138">
        <f>D77+D81+D83+D85+D86+D87+D88</f>
        <v>169029.41400000002</v>
      </c>
      <c r="E89" s="138">
        <f>E77+E81+E83+E85+E86+E87+E88</f>
        <v>169029.41400000002</v>
      </c>
      <c r="F89" s="138">
        <f t="shared" si="92"/>
        <v>148673.08200000002</v>
      </c>
      <c r="G89" s="138">
        <f>G77+G81+G83+G85+G86+G87+G88</f>
        <v>21174.099000000002</v>
      </c>
      <c r="H89" s="138">
        <f>H77+H81+H83+H85+H86+H87+H88</f>
        <v>31155.570000000003</v>
      </c>
      <c r="I89" s="138">
        <f>I77+I81+I83+I85+I86+I87+I88+I82</f>
        <v>20267.509999999998</v>
      </c>
      <c r="J89" s="138">
        <f>J77+J81+J83+J85+J86+J87+J88+J82</f>
        <v>54851.543000000005</v>
      </c>
      <c r="K89" s="138">
        <f>K77+K81+K83+K85+K86+K87+K88+K82</f>
        <v>21224.360000000004</v>
      </c>
      <c r="L89" s="138">
        <f>L77+L81+L83+L85+L86+L87+L88+L82</f>
        <v>79744.817999999999</v>
      </c>
      <c r="M89" s="138">
        <f t="shared" si="93"/>
        <v>68928.264000000025</v>
      </c>
      <c r="N89" s="132">
        <f>F89/L89*100</f>
        <v>186.43604152435339</v>
      </c>
      <c r="O89" s="138">
        <f>O77+O81+O83+O85+O86+O87+O88</f>
        <v>70428.922500000001</v>
      </c>
      <c r="P89" s="138">
        <f t="shared" si="94"/>
        <v>78244.159500000023</v>
      </c>
      <c r="Q89" s="132">
        <f>F89/O89*100</f>
        <v>211.09663008119998</v>
      </c>
      <c r="R89" s="132">
        <f>F89/E89*100</f>
        <v>87.956929200499985</v>
      </c>
      <c r="S89" s="138">
        <f>S77+S81+S83+S85+S86+S87+S88+S80</f>
        <v>141154.68</v>
      </c>
      <c r="T89" s="68">
        <f t="shared" si="91"/>
        <v>7518.402000000031</v>
      </c>
      <c r="U89" s="69">
        <f t="shared" si="101"/>
        <v>105.32635687318339</v>
      </c>
    </row>
    <row r="90" spans="1:22" s="26" customFormat="1" ht="78" x14ac:dyDescent="0.25">
      <c r="A90" s="23">
        <v>1</v>
      </c>
      <c r="B90" s="49" t="s">
        <v>143</v>
      </c>
      <c r="C90" s="24" t="s">
        <v>69</v>
      </c>
      <c r="D90" s="147"/>
      <c r="E90" s="147"/>
      <c r="F90" s="147">
        <f t="shared" si="92"/>
        <v>0</v>
      </c>
      <c r="G90" s="147"/>
      <c r="H90" s="147"/>
      <c r="I90" s="147"/>
      <c r="J90" s="147"/>
      <c r="K90" s="147"/>
      <c r="L90" s="147"/>
      <c r="M90" s="147">
        <f t="shared" si="93"/>
        <v>0</v>
      </c>
      <c r="N90" s="96"/>
      <c r="O90" s="147">
        <f>L90</f>
        <v>0</v>
      </c>
      <c r="P90" s="147">
        <f t="shared" si="94"/>
        <v>0</v>
      </c>
      <c r="Q90" s="96"/>
      <c r="R90" s="96"/>
      <c r="S90" s="147">
        <v>130.697</v>
      </c>
      <c r="T90" s="144">
        <f t="shared" si="91"/>
        <v>-130.697</v>
      </c>
      <c r="U90" s="145"/>
    </row>
    <row r="91" spans="1:22" s="26" customFormat="1" ht="48" customHeight="1" x14ac:dyDescent="0.25">
      <c r="A91" s="23">
        <f>A90+1</f>
        <v>2</v>
      </c>
      <c r="B91" s="49" t="s">
        <v>174</v>
      </c>
      <c r="C91" s="24" t="s">
        <v>175</v>
      </c>
      <c r="D91" s="147"/>
      <c r="E91" s="147"/>
      <c r="F91" s="147">
        <f t="shared" si="92"/>
        <v>0</v>
      </c>
      <c r="G91" s="147"/>
      <c r="H91" s="147"/>
      <c r="I91" s="147"/>
      <c r="J91" s="147"/>
      <c r="K91" s="147"/>
      <c r="L91" s="147"/>
      <c r="M91" s="147"/>
      <c r="N91" s="96"/>
      <c r="O91" s="147"/>
      <c r="P91" s="147"/>
      <c r="Q91" s="96"/>
      <c r="R91" s="96"/>
      <c r="S91" s="147">
        <v>10260.334000000001</v>
      </c>
      <c r="T91" s="144">
        <f t="shared" si="91"/>
        <v>-10260.334000000001</v>
      </c>
      <c r="U91" s="145"/>
    </row>
    <row r="92" spans="1:22" s="26" customFormat="1" ht="48" customHeight="1" x14ac:dyDescent="0.25">
      <c r="A92" s="23">
        <f>A91+1</f>
        <v>3</v>
      </c>
      <c r="B92" s="49" t="s">
        <v>155</v>
      </c>
      <c r="C92" s="24" t="s">
        <v>156</v>
      </c>
      <c r="D92" s="147"/>
      <c r="E92" s="147"/>
      <c r="F92" s="147">
        <f t="shared" si="92"/>
        <v>0</v>
      </c>
      <c r="G92" s="147"/>
      <c r="H92" s="147"/>
      <c r="I92" s="147"/>
      <c r="J92" s="147"/>
      <c r="K92" s="147"/>
      <c r="L92" s="147"/>
      <c r="M92" s="147">
        <f t="shared" si="93"/>
        <v>0</v>
      </c>
      <c r="N92" s="96"/>
      <c r="O92" s="147">
        <f>L92</f>
        <v>0</v>
      </c>
      <c r="P92" s="147">
        <f t="shared" si="94"/>
        <v>0</v>
      </c>
      <c r="Q92" s="96"/>
      <c r="R92" s="96"/>
      <c r="S92" s="147">
        <v>32619.324000000001</v>
      </c>
      <c r="T92" s="144">
        <f t="shared" si="91"/>
        <v>-32619.324000000001</v>
      </c>
      <c r="U92" s="145"/>
    </row>
    <row r="93" spans="1:22" s="41" customFormat="1" ht="38.25" customHeight="1" x14ac:dyDescent="0.3">
      <c r="A93" s="39"/>
      <c r="B93" s="42" t="s">
        <v>27</v>
      </c>
      <c r="C93" s="44"/>
      <c r="D93" s="138">
        <f>D94+D97</f>
        <v>0</v>
      </c>
      <c r="E93" s="138">
        <f>E94+E97</f>
        <v>0</v>
      </c>
      <c r="F93" s="138">
        <f t="shared" si="92"/>
        <v>0</v>
      </c>
      <c r="G93" s="138">
        <f t="shared" ref="G93:L93" si="105">G94+G97</f>
        <v>0</v>
      </c>
      <c r="H93" s="138">
        <f t="shared" si="105"/>
        <v>0</v>
      </c>
      <c r="I93" s="138">
        <f t="shared" si="105"/>
        <v>0</v>
      </c>
      <c r="J93" s="138">
        <f t="shared" si="105"/>
        <v>0</v>
      </c>
      <c r="K93" s="138">
        <f t="shared" si="105"/>
        <v>0</v>
      </c>
      <c r="L93" s="138">
        <f t="shared" si="105"/>
        <v>0</v>
      </c>
      <c r="M93" s="138">
        <f t="shared" si="93"/>
        <v>0</v>
      </c>
      <c r="N93" s="132"/>
      <c r="O93" s="138">
        <f>O94+O97</f>
        <v>0</v>
      </c>
      <c r="P93" s="138">
        <f t="shared" si="94"/>
        <v>0</v>
      </c>
      <c r="Q93" s="132"/>
      <c r="R93" s="132"/>
      <c r="S93" s="138">
        <f>S94+S97</f>
        <v>43010.355000000003</v>
      </c>
      <c r="T93" s="68">
        <f t="shared" si="91"/>
        <v>-43010.355000000003</v>
      </c>
      <c r="U93" s="69"/>
    </row>
    <row r="94" spans="1:22" s="129" customFormat="1" ht="36" customHeight="1" x14ac:dyDescent="0.25">
      <c r="A94" s="32"/>
      <c r="B94" s="127" t="s">
        <v>70</v>
      </c>
      <c r="C94" s="25"/>
      <c r="D94" s="139">
        <f>D95+D96</f>
        <v>0</v>
      </c>
      <c r="E94" s="139">
        <f>E95+E96</f>
        <v>0</v>
      </c>
      <c r="F94" s="139">
        <f t="shared" si="92"/>
        <v>0</v>
      </c>
      <c r="G94" s="139">
        <f t="shared" ref="G94:L94" si="106">G95+G96</f>
        <v>0</v>
      </c>
      <c r="H94" s="139">
        <f t="shared" si="106"/>
        <v>0</v>
      </c>
      <c r="I94" s="139">
        <f t="shared" si="106"/>
        <v>0</v>
      </c>
      <c r="J94" s="139">
        <f t="shared" si="106"/>
        <v>0</v>
      </c>
      <c r="K94" s="139">
        <f t="shared" si="106"/>
        <v>0</v>
      </c>
      <c r="L94" s="139">
        <f t="shared" si="106"/>
        <v>0</v>
      </c>
      <c r="M94" s="139">
        <f t="shared" si="93"/>
        <v>0</v>
      </c>
      <c r="N94" s="128"/>
      <c r="O94" s="139">
        <f>O95+O96</f>
        <v>0</v>
      </c>
      <c r="P94" s="139">
        <f t="shared" si="94"/>
        <v>0</v>
      </c>
      <c r="Q94" s="128"/>
      <c r="R94" s="128"/>
      <c r="S94" s="139">
        <f>S95+S96</f>
        <v>10391.031000000001</v>
      </c>
      <c r="T94" s="72">
        <f t="shared" si="91"/>
        <v>-10391.031000000001</v>
      </c>
      <c r="U94" s="73"/>
    </row>
    <row r="95" spans="1:22" s="7" customFormat="1" ht="31.5" customHeight="1" x14ac:dyDescent="0.25">
      <c r="A95" s="13"/>
      <c r="B95" s="16" t="s">
        <v>97</v>
      </c>
      <c r="C95" s="16"/>
      <c r="D95" s="148">
        <f>D90</f>
        <v>0</v>
      </c>
      <c r="E95" s="148">
        <f>E90</f>
        <v>0</v>
      </c>
      <c r="F95" s="148">
        <f t="shared" si="92"/>
        <v>0</v>
      </c>
      <c r="G95" s="148">
        <f t="shared" ref="G95:L95" si="107">G90</f>
        <v>0</v>
      </c>
      <c r="H95" s="148">
        <f t="shared" si="107"/>
        <v>0</v>
      </c>
      <c r="I95" s="148">
        <f t="shared" si="107"/>
        <v>0</v>
      </c>
      <c r="J95" s="148">
        <f t="shared" si="107"/>
        <v>0</v>
      </c>
      <c r="K95" s="148">
        <f t="shared" si="107"/>
        <v>0</v>
      </c>
      <c r="L95" s="148">
        <f t="shared" si="107"/>
        <v>0</v>
      </c>
      <c r="M95" s="148">
        <f t="shared" si="93"/>
        <v>0</v>
      </c>
      <c r="N95" s="134"/>
      <c r="O95" s="148">
        <f>O90</f>
        <v>0</v>
      </c>
      <c r="P95" s="148">
        <f t="shared" si="94"/>
        <v>0</v>
      </c>
      <c r="Q95" s="134"/>
      <c r="R95" s="134"/>
      <c r="S95" s="148">
        <f>S90</f>
        <v>130.697</v>
      </c>
      <c r="T95" s="94">
        <f t="shared" si="91"/>
        <v>-130.697</v>
      </c>
      <c r="U95" s="95"/>
    </row>
    <row r="96" spans="1:22" s="7" customFormat="1" ht="31.5" customHeight="1" x14ac:dyDescent="0.25">
      <c r="A96" s="13"/>
      <c r="B96" s="122" t="s">
        <v>96</v>
      </c>
      <c r="C96" s="16"/>
      <c r="D96" s="148"/>
      <c r="E96" s="148"/>
      <c r="F96" s="148">
        <f t="shared" si="92"/>
        <v>0</v>
      </c>
      <c r="G96" s="148"/>
      <c r="H96" s="148"/>
      <c r="I96" s="148"/>
      <c r="J96" s="148"/>
      <c r="K96" s="148"/>
      <c r="L96" s="148"/>
      <c r="M96" s="148">
        <f t="shared" si="93"/>
        <v>0</v>
      </c>
      <c r="N96" s="134"/>
      <c r="O96" s="148"/>
      <c r="P96" s="148">
        <f t="shared" si="94"/>
        <v>0</v>
      </c>
      <c r="Q96" s="134"/>
      <c r="R96" s="134"/>
      <c r="S96" s="148">
        <f>S91</f>
        <v>10260.334000000001</v>
      </c>
      <c r="T96" s="94">
        <f t="shared" si="91"/>
        <v>-10260.334000000001</v>
      </c>
      <c r="U96" s="95"/>
    </row>
    <row r="97" spans="1:23" s="129" customFormat="1" ht="43.5" customHeight="1" x14ac:dyDescent="0.25">
      <c r="A97" s="32"/>
      <c r="B97" s="127" t="s">
        <v>157</v>
      </c>
      <c r="C97" s="25"/>
      <c r="D97" s="139">
        <f>D92</f>
        <v>0</v>
      </c>
      <c r="E97" s="139">
        <f>E92</f>
        <v>0</v>
      </c>
      <c r="F97" s="139">
        <f t="shared" si="92"/>
        <v>0</v>
      </c>
      <c r="G97" s="139"/>
      <c r="H97" s="139"/>
      <c r="I97" s="139"/>
      <c r="J97" s="139"/>
      <c r="K97" s="139"/>
      <c r="L97" s="139">
        <f>L92</f>
        <v>0</v>
      </c>
      <c r="M97" s="139">
        <f t="shared" si="93"/>
        <v>0</v>
      </c>
      <c r="N97" s="128"/>
      <c r="O97" s="139">
        <f>O92</f>
        <v>0</v>
      </c>
      <c r="P97" s="139">
        <f t="shared" si="94"/>
        <v>0</v>
      </c>
      <c r="Q97" s="128"/>
      <c r="R97" s="128"/>
      <c r="S97" s="139">
        <f>S92</f>
        <v>32619.324000000001</v>
      </c>
      <c r="T97" s="72">
        <f t="shared" si="91"/>
        <v>-32619.324000000001</v>
      </c>
      <c r="U97" s="73"/>
    </row>
    <row r="98" spans="1:23" s="129" customFormat="1" ht="22.5" x14ac:dyDescent="0.25">
      <c r="A98" s="32"/>
      <c r="B98" s="127"/>
      <c r="C98" s="25"/>
      <c r="D98" s="139"/>
      <c r="E98" s="139"/>
      <c r="F98" s="139">
        <f t="shared" si="92"/>
        <v>0</v>
      </c>
      <c r="G98" s="139"/>
      <c r="H98" s="139"/>
      <c r="I98" s="139"/>
      <c r="J98" s="139"/>
      <c r="K98" s="139"/>
      <c r="L98" s="139"/>
      <c r="M98" s="139"/>
      <c r="N98" s="128"/>
      <c r="O98" s="139"/>
      <c r="P98" s="139"/>
      <c r="Q98" s="128"/>
      <c r="R98" s="128"/>
      <c r="S98" s="139"/>
      <c r="T98" s="72"/>
      <c r="U98" s="73"/>
    </row>
    <row r="99" spans="1:23" s="112" customFormat="1" ht="32.25" customHeight="1" x14ac:dyDescent="0.3">
      <c r="A99" s="106"/>
      <c r="B99" s="107" t="s">
        <v>42</v>
      </c>
      <c r="C99" s="113"/>
      <c r="D99" s="152">
        <f>D89+D93</f>
        <v>169029.41400000002</v>
      </c>
      <c r="E99" s="152">
        <f>E89+E93</f>
        <v>169029.41400000002</v>
      </c>
      <c r="F99" s="152">
        <f t="shared" si="92"/>
        <v>148673.08200000002</v>
      </c>
      <c r="G99" s="152">
        <f t="shared" ref="G99:L99" si="108">G89+G93</f>
        <v>21174.099000000002</v>
      </c>
      <c r="H99" s="152">
        <f t="shared" si="108"/>
        <v>31155.570000000003</v>
      </c>
      <c r="I99" s="152">
        <f t="shared" si="108"/>
        <v>20267.509999999998</v>
      </c>
      <c r="J99" s="152">
        <f t="shared" si="108"/>
        <v>54851.543000000005</v>
      </c>
      <c r="K99" s="152">
        <f t="shared" si="108"/>
        <v>21224.360000000004</v>
      </c>
      <c r="L99" s="152">
        <f t="shared" si="108"/>
        <v>79744.817999999999</v>
      </c>
      <c r="M99" s="152">
        <f>F99-L99</f>
        <v>68928.264000000025</v>
      </c>
      <c r="N99" s="135">
        <f>F99/L99*100</f>
        <v>186.43604152435339</v>
      </c>
      <c r="O99" s="152">
        <f>O89+O93</f>
        <v>70428.922500000001</v>
      </c>
      <c r="P99" s="152">
        <f>F99-O99</f>
        <v>78244.159500000023</v>
      </c>
      <c r="Q99" s="135">
        <f>F99/O99*100</f>
        <v>211.09663008119998</v>
      </c>
      <c r="R99" s="135">
        <f>F99/E99*100</f>
        <v>87.956929200499985</v>
      </c>
      <c r="S99" s="152">
        <f>S89+S93</f>
        <v>184165.035</v>
      </c>
      <c r="T99" s="109">
        <f>F99-S99</f>
        <v>-35491.95299999998</v>
      </c>
      <c r="U99" s="110">
        <f>F99/S99*100</f>
        <v>80.728180569129222</v>
      </c>
      <c r="V99" s="152">
        <v>153708.68299999999</v>
      </c>
      <c r="W99" s="152">
        <f>V99-S99</f>
        <v>-30456.352000000014</v>
      </c>
    </row>
    <row r="100" spans="1:23" s="12" customFormat="1" ht="26.25" customHeight="1" x14ac:dyDescent="0.25">
      <c r="A100" s="169" t="s">
        <v>41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</row>
    <row r="101" spans="1:23" s="112" customFormat="1" ht="36" customHeight="1" x14ac:dyDescent="0.3">
      <c r="A101" s="114"/>
      <c r="B101" s="107" t="s">
        <v>151</v>
      </c>
      <c r="C101" s="113"/>
      <c r="D101" s="152">
        <f>D51+D89</f>
        <v>6418332.4919999987</v>
      </c>
      <c r="E101" s="152">
        <f>E51+E89</f>
        <v>6535107.5139999995</v>
      </c>
      <c r="F101" s="152">
        <f t="shared" si="92"/>
        <v>2803052.6110000005</v>
      </c>
      <c r="G101" s="152">
        <f t="shared" ref="G101:L101" si="109">G51+G89</f>
        <v>529252.804</v>
      </c>
      <c r="H101" s="152">
        <f t="shared" si="109"/>
        <v>570782.09300000011</v>
      </c>
      <c r="I101" s="152">
        <f t="shared" si="109"/>
        <v>487850.38800000004</v>
      </c>
      <c r="J101" s="152">
        <f t="shared" si="109"/>
        <v>639516.23399999994</v>
      </c>
      <c r="K101" s="152">
        <f t="shared" si="109"/>
        <v>575651.09200000006</v>
      </c>
      <c r="L101" s="152">
        <f t="shared" si="109"/>
        <v>2563262.6179999993</v>
      </c>
      <c r="M101" s="152">
        <f>F101-L101</f>
        <v>239789.99300000118</v>
      </c>
      <c r="N101" s="135">
        <f>F101/L101*100</f>
        <v>109.35487418714429</v>
      </c>
      <c r="O101" s="152">
        <f>O51+O89</f>
        <v>2722961.4641666664</v>
      </c>
      <c r="P101" s="152">
        <f>F101-O101</f>
        <v>80091.146833334118</v>
      </c>
      <c r="Q101" s="135">
        <f>F101/O101*100</f>
        <v>102.94132502010436</v>
      </c>
      <c r="R101" s="135">
        <f>F101/E101*100</f>
        <v>42.892218758376814</v>
      </c>
      <c r="S101" s="152">
        <f>S51+S89</f>
        <v>2367265.3010000004</v>
      </c>
      <c r="T101" s="109">
        <f>F101-S101</f>
        <v>435787.31000000006</v>
      </c>
      <c r="U101" s="110">
        <f>F101/S101*100</f>
        <v>118.40889188955337</v>
      </c>
    </row>
    <row r="102" spans="1:23" s="30" customFormat="1" ht="22.5" x14ac:dyDescent="0.3">
      <c r="A102" s="126"/>
      <c r="B102" s="15"/>
      <c r="C102" s="25"/>
      <c r="D102" s="139"/>
      <c r="E102" s="139"/>
      <c r="F102" s="139">
        <f t="shared" si="92"/>
        <v>0</v>
      </c>
      <c r="G102" s="139"/>
      <c r="H102" s="139"/>
      <c r="I102" s="139"/>
      <c r="J102" s="139"/>
      <c r="K102" s="139"/>
      <c r="L102" s="139"/>
      <c r="M102" s="139"/>
      <c r="N102" s="128"/>
      <c r="O102" s="139"/>
      <c r="P102" s="139"/>
      <c r="Q102" s="128"/>
      <c r="R102" s="128"/>
      <c r="S102" s="139"/>
      <c r="T102" s="72"/>
      <c r="U102" s="73"/>
    </row>
    <row r="103" spans="1:23" s="159" customFormat="1" ht="32.25" hidden="1" customHeight="1" x14ac:dyDescent="0.3">
      <c r="A103" s="153"/>
      <c r="B103" s="154" t="s">
        <v>66</v>
      </c>
      <c r="C103" s="24"/>
      <c r="D103" s="155">
        <v>-531278.1</v>
      </c>
      <c r="E103" s="155">
        <v>-531278.1</v>
      </c>
      <c r="F103" s="155">
        <f t="shared" si="92"/>
        <v>-221366</v>
      </c>
      <c r="G103" s="155">
        <v>-44273.2</v>
      </c>
      <c r="H103" s="155">
        <v>-44273.2</v>
      </c>
      <c r="I103" s="155">
        <v>-44273.2</v>
      </c>
      <c r="J103" s="155">
        <v>-44273.2</v>
      </c>
      <c r="K103" s="155">
        <v>-44273.2</v>
      </c>
      <c r="L103" s="155">
        <f>F103</f>
        <v>-221366</v>
      </c>
      <c r="M103" s="155">
        <f>F103-L103</f>
        <v>0</v>
      </c>
      <c r="N103" s="156">
        <f>F103/L103*100</f>
        <v>100</v>
      </c>
      <c r="O103" s="155">
        <f>L103</f>
        <v>-221366</v>
      </c>
      <c r="P103" s="155">
        <f>F103-O103</f>
        <v>0</v>
      </c>
      <c r="Q103" s="156">
        <f>F103/O103*100</f>
        <v>100</v>
      </c>
      <c r="R103" s="156">
        <f>F103/E103*100</f>
        <v>41.666690194833933</v>
      </c>
      <c r="S103" s="155"/>
      <c r="T103" s="157">
        <f>F103-S103</f>
        <v>-221366</v>
      </c>
      <c r="U103" s="158"/>
    </row>
    <row r="104" spans="1:23" s="30" customFormat="1" ht="22.5" hidden="1" customHeight="1" x14ac:dyDescent="0.3">
      <c r="A104" s="11"/>
      <c r="B104" s="15"/>
      <c r="C104" s="25"/>
      <c r="D104" s="139"/>
      <c r="E104" s="139"/>
      <c r="F104" s="139">
        <f t="shared" si="92"/>
        <v>0</v>
      </c>
      <c r="G104" s="139"/>
      <c r="H104" s="139"/>
      <c r="I104" s="139"/>
      <c r="J104" s="139"/>
      <c r="K104" s="139"/>
      <c r="L104" s="139"/>
      <c r="M104" s="139"/>
      <c r="N104" s="128"/>
      <c r="O104" s="139"/>
      <c r="P104" s="139"/>
      <c r="Q104" s="128"/>
      <c r="R104" s="128"/>
      <c r="S104" s="139"/>
      <c r="T104" s="72"/>
      <c r="U104" s="73"/>
    </row>
    <row r="105" spans="1:23" s="41" customFormat="1" ht="32.25" customHeight="1" x14ac:dyDescent="0.3">
      <c r="A105" s="39"/>
      <c r="B105" s="42" t="s">
        <v>27</v>
      </c>
      <c r="C105" s="44"/>
      <c r="D105" s="138">
        <f>D106+D107+D108+D111</f>
        <v>620318.51</v>
      </c>
      <c r="E105" s="138">
        <f>E106+E107+E108+E111</f>
        <v>692585.56599999999</v>
      </c>
      <c r="F105" s="138">
        <f t="shared" si="92"/>
        <v>418538.17200000002</v>
      </c>
      <c r="G105" s="138">
        <f t="shared" ref="G105:L105" si="110">G106+G107+G108+G111</f>
        <v>77177.726999999999</v>
      </c>
      <c r="H105" s="138">
        <f t="shared" si="110"/>
        <v>78538.081000000006</v>
      </c>
      <c r="I105" s="138">
        <f t="shared" si="110"/>
        <v>78466.065999999992</v>
      </c>
      <c r="J105" s="138">
        <f t="shared" si="110"/>
        <v>78945.156000000003</v>
      </c>
      <c r="K105" s="138">
        <f t="shared" si="110"/>
        <v>105411.14199999999</v>
      </c>
      <c r="L105" s="138">
        <f t="shared" si="110"/>
        <v>418696.23</v>
      </c>
      <c r="M105" s="138">
        <f t="shared" ref="M105:M112" si="111">F105-L105</f>
        <v>-158.05799999996088</v>
      </c>
      <c r="N105" s="132">
        <f>F105/L105*100</f>
        <v>99.962249958639475</v>
      </c>
      <c r="O105" s="138">
        <f>O106+O107+O108+O111</f>
        <v>418696.23</v>
      </c>
      <c r="P105" s="138">
        <f t="shared" ref="P105:P112" si="112">F105-O105</f>
        <v>-158.05799999996088</v>
      </c>
      <c r="Q105" s="132">
        <f>F105/O105*100</f>
        <v>99.962249958639475</v>
      </c>
      <c r="R105" s="132">
        <f>F105/E105*100</f>
        <v>60.431258251200695</v>
      </c>
      <c r="S105" s="138">
        <f>S106+S107+S108+S111</f>
        <v>406123.951</v>
      </c>
      <c r="T105" s="68">
        <f t="shared" ref="T105:T112" si="113">F105-S105</f>
        <v>12414.22100000002</v>
      </c>
      <c r="U105" s="69">
        <f>F105/S105*100</f>
        <v>103.0567566796867</v>
      </c>
    </row>
    <row r="106" spans="1:23" s="47" customFormat="1" ht="22.5" hidden="1" customHeight="1" x14ac:dyDescent="0.3">
      <c r="A106" s="115"/>
      <c r="B106" s="166" t="s">
        <v>136</v>
      </c>
      <c r="C106" s="46"/>
      <c r="D106" s="139">
        <f>D69</f>
        <v>0</v>
      </c>
      <c r="E106" s="139">
        <f>E69</f>
        <v>0</v>
      </c>
      <c r="F106" s="139">
        <f t="shared" si="92"/>
        <v>0</v>
      </c>
      <c r="G106" s="139">
        <f>G69</f>
        <v>0</v>
      </c>
      <c r="H106" s="139">
        <f t="shared" ref="H106" si="114">H69</f>
        <v>0</v>
      </c>
      <c r="I106" s="139">
        <f t="shared" ref="I106:L107" si="115">I69</f>
        <v>0</v>
      </c>
      <c r="J106" s="139">
        <f t="shared" ref="J106" si="116">J69</f>
        <v>0</v>
      </c>
      <c r="K106" s="139">
        <f t="shared" si="115"/>
        <v>0</v>
      </c>
      <c r="L106" s="139">
        <f t="shared" si="115"/>
        <v>0</v>
      </c>
      <c r="M106" s="139">
        <f t="shared" si="111"/>
        <v>0</v>
      </c>
      <c r="N106" s="128"/>
      <c r="O106" s="139">
        <f>O69</f>
        <v>0</v>
      </c>
      <c r="P106" s="139">
        <f t="shared" si="112"/>
        <v>0</v>
      </c>
      <c r="Q106" s="128"/>
      <c r="R106" s="128"/>
      <c r="S106" s="139">
        <f>S69</f>
        <v>0</v>
      </c>
      <c r="T106" s="72">
        <f t="shared" si="113"/>
        <v>0</v>
      </c>
      <c r="U106" s="73"/>
    </row>
    <row r="107" spans="1:23" s="47" customFormat="1" ht="31.5" customHeight="1" x14ac:dyDescent="0.3">
      <c r="A107" s="115"/>
      <c r="B107" s="166" t="s">
        <v>107</v>
      </c>
      <c r="C107" s="46"/>
      <c r="D107" s="139">
        <f>D70</f>
        <v>0</v>
      </c>
      <c r="E107" s="139">
        <f>E70</f>
        <v>1795.681</v>
      </c>
      <c r="F107" s="139">
        <f t="shared" si="92"/>
        <v>1795.681</v>
      </c>
      <c r="G107" s="139">
        <f>G70</f>
        <v>0</v>
      </c>
      <c r="H107" s="139">
        <f t="shared" ref="H107" si="117">H70</f>
        <v>0</v>
      </c>
      <c r="I107" s="139">
        <f t="shared" si="115"/>
        <v>337.25700000000001</v>
      </c>
      <c r="J107" s="139">
        <f t="shared" ref="J107" si="118">J70</f>
        <v>667.202</v>
      </c>
      <c r="K107" s="139">
        <f t="shared" si="115"/>
        <v>791.22199999999998</v>
      </c>
      <c r="L107" s="139">
        <f t="shared" si="115"/>
        <v>1795.681</v>
      </c>
      <c r="M107" s="139">
        <f t="shared" si="111"/>
        <v>0</v>
      </c>
      <c r="N107" s="128">
        <f>F107/L107*100</f>
        <v>100</v>
      </c>
      <c r="O107" s="139">
        <f>O70</f>
        <v>1795.681</v>
      </c>
      <c r="P107" s="139">
        <f t="shared" si="112"/>
        <v>0</v>
      </c>
      <c r="Q107" s="128">
        <f>F107/O107*100</f>
        <v>100</v>
      </c>
      <c r="R107" s="128">
        <f>F107/E107*100</f>
        <v>100</v>
      </c>
      <c r="S107" s="139">
        <f>S70</f>
        <v>2126.0950000000003</v>
      </c>
      <c r="T107" s="72">
        <f t="shared" si="113"/>
        <v>-330.41400000000021</v>
      </c>
      <c r="U107" s="73">
        <f>F107/S107*100</f>
        <v>84.459114009486868</v>
      </c>
    </row>
    <row r="108" spans="1:23" s="47" customFormat="1" ht="31.5" customHeight="1" x14ac:dyDescent="0.3">
      <c r="A108" s="115"/>
      <c r="B108" s="48" t="s">
        <v>70</v>
      </c>
      <c r="C108" s="46"/>
      <c r="D108" s="139">
        <f>D109+D110</f>
        <v>620318.51</v>
      </c>
      <c r="E108" s="139">
        <f>E109+E110</f>
        <v>690789.88500000001</v>
      </c>
      <c r="F108" s="139">
        <f t="shared" si="92"/>
        <v>416742.49099999998</v>
      </c>
      <c r="G108" s="139">
        <f t="shared" ref="G108:L108" si="119">G109+G110</f>
        <v>77177.726999999999</v>
      </c>
      <c r="H108" s="139">
        <f t="shared" ref="H108:K108" si="120">H109+H110</f>
        <v>78538.081000000006</v>
      </c>
      <c r="I108" s="139">
        <f t="shared" ref="I108:J108" si="121">I109+I110</f>
        <v>78128.808999999994</v>
      </c>
      <c r="J108" s="139">
        <f t="shared" si="121"/>
        <v>78277.953999999998</v>
      </c>
      <c r="K108" s="139">
        <f t="shared" si="120"/>
        <v>104619.92</v>
      </c>
      <c r="L108" s="139">
        <f t="shared" si="119"/>
        <v>416900.549</v>
      </c>
      <c r="M108" s="139">
        <f t="shared" si="111"/>
        <v>-158.05800000001909</v>
      </c>
      <c r="N108" s="128">
        <f>F108/L108*100</f>
        <v>99.962087361031521</v>
      </c>
      <c r="O108" s="139">
        <f t="shared" ref="O108" si="122">O109+O110</f>
        <v>416900.549</v>
      </c>
      <c r="P108" s="139">
        <f t="shared" si="112"/>
        <v>-158.05800000001909</v>
      </c>
      <c r="Q108" s="128">
        <f>F108/O108*100</f>
        <v>99.962087361031521</v>
      </c>
      <c r="R108" s="128">
        <f>F108/E108*100</f>
        <v>60.3284008711274</v>
      </c>
      <c r="S108" s="139">
        <f t="shared" ref="S108" si="123">S109+S110</f>
        <v>371378.53200000001</v>
      </c>
      <c r="T108" s="72">
        <f t="shared" si="113"/>
        <v>45363.958999999973</v>
      </c>
      <c r="U108" s="73">
        <f>F108/S108*100</f>
        <v>112.21501920310244</v>
      </c>
    </row>
    <row r="109" spans="1:23" s="118" customFormat="1" ht="34.5" customHeight="1" x14ac:dyDescent="0.35">
      <c r="A109" s="116"/>
      <c r="B109" s="117" t="s">
        <v>97</v>
      </c>
      <c r="C109" s="117"/>
      <c r="D109" s="148">
        <f>D72+D95</f>
        <v>599998.4</v>
      </c>
      <c r="E109" s="148">
        <f>E72+E95</f>
        <v>666174.9</v>
      </c>
      <c r="F109" s="148">
        <f t="shared" si="92"/>
        <v>402032.7</v>
      </c>
      <c r="G109" s="148">
        <f t="shared" ref="G109:L109" si="124">G72+G95</f>
        <v>75041.2</v>
      </c>
      <c r="H109" s="148">
        <f t="shared" si="124"/>
        <v>75369.8</v>
      </c>
      <c r="I109" s="148">
        <f t="shared" si="124"/>
        <v>75205.5</v>
      </c>
      <c r="J109" s="148">
        <f t="shared" si="124"/>
        <v>75205.5</v>
      </c>
      <c r="K109" s="148">
        <f t="shared" si="124"/>
        <v>101210.7</v>
      </c>
      <c r="L109" s="148">
        <f t="shared" si="124"/>
        <v>402032.7</v>
      </c>
      <c r="M109" s="148">
        <f t="shared" si="111"/>
        <v>0</v>
      </c>
      <c r="N109" s="134">
        <f>F109/L109*100</f>
        <v>100</v>
      </c>
      <c r="O109" s="148">
        <f>O72+O95</f>
        <v>402032.7</v>
      </c>
      <c r="P109" s="148">
        <f t="shared" si="112"/>
        <v>0</v>
      </c>
      <c r="Q109" s="134">
        <f>F109/O109*100</f>
        <v>100</v>
      </c>
      <c r="R109" s="134">
        <f>F109/E109*100</f>
        <v>60.34942175095459</v>
      </c>
      <c r="S109" s="148">
        <f>S72+S95</f>
        <v>350780.59700000001</v>
      </c>
      <c r="T109" s="94">
        <f t="shared" si="113"/>
        <v>51252.103000000003</v>
      </c>
      <c r="U109" s="95">
        <f>F109/S109*100</f>
        <v>114.61087170679511</v>
      </c>
    </row>
    <row r="110" spans="1:23" s="118" customFormat="1" ht="34.5" customHeight="1" x14ac:dyDescent="0.35">
      <c r="A110" s="116"/>
      <c r="B110" s="117" t="s">
        <v>96</v>
      </c>
      <c r="C110" s="117"/>
      <c r="D110" s="148">
        <f>D96+D73</f>
        <v>20320.11</v>
      </c>
      <c r="E110" s="148">
        <f>E96+E73</f>
        <v>24614.985000000001</v>
      </c>
      <c r="F110" s="148">
        <f t="shared" si="92"/>
        <v>14709.791000000001</v>
      </c>
      <c r="G110" s="148">
        <f t="shared" ref="G110:L110" si="125">G96+G73</f>
        <v>2136.527</v>
      </c>
      <c r="H110" s="148">
        <f t="shared" si="125"/>
        <v>3168.2809999999999</v>
      </c>
      <c r="I110" s="148">
        <f t="shared" si="125"/>
        <v>2923.3090000000002</v>
      </c>
      <c r="J110" s="148">
        <f t="shared" si="125"/>
        <v>3072.4540000000002</v>
      </c>
      <c r="K110" s="148">
        <f t="shared" si="125"/>
        <v>3409.2200000000003</v>
      </c>
      <c r="L110" s="148">
        <f t="shared" si="125"/>
        <v>14867.849</v>
      </c>
      <c r="M110" s="148">
        <f t="shared" si="111"/>
        <v>-158.05799999999908</v>
      </c>
      <c r="N110" s="134">
        <f>F110/L110*100</f>
        <v>98.936914142725016</v>
      </c>
      <c r="O110" s="148">
        <f>O96+O73</f>
        <v>14867.849</v>
      </c>
      <c r="P110" s="148">
        <f t="shared" si="112"/>
        <v>-158.05799999999908</v>
      </c>
      <c r="Q110" s="134">
        <f>F110/O110*100</f>
        <v>98.936914142725016</v>
      </c>
      <c r="R110" s="134">
        <f>F110/E110*100</f>
        <v>59.759496095569432</v>
      </c>
      <c r="S110" s="148">
        <f>S96+S73</f>
        <v>20597.935000000001</v>
      </c>
      <c r="T110" s="94">
        <f t="shared" si="113"/>
        <v>-5888.1440000000002</v>
      </c>
      <c r="U110" s="95">
        <f>F110/S110*100</f>
        <v>71.41391115177322</v>
      </c>
    </row>
    <row r="111" spans="1:23" s="47" customFormat="1" ht="71.25" customHeight="1" x14ac:dyDescent="0.3">
      <c r="A111" s="115"/>
      <c r="B111" s="48" t="s">
        <v>157</v>
      </c>
      <c r="C111" s="46"/>
      <c r="D111" s="139">
        <f>D97</f>
        <v>0</v>
      </c>
      <c r="E111" s="139">
        <f>E97</f>
        <v>0</v>
      </c>
      <c r="F111" s="139">
        <f t="shared" si="92"/>
        <v>0</v>
      </c>
      <c r="G111" s="139">
        <f t="shared" ref="G111:L111" si="126">G97</f>
        <v>0</v>
      </c>
      <c r="H111" s="139">
        <f t="shared" si="126"/>
        <v>0</v>
      </c>
      <c r="I111" s="139">
        <f t="shared" si="126"/>
        <v>0</v>
      </c>
      <c r="J111" s="139">
        <f t="shared" si="126"/>
        <v>0</v>
      </c>
      <c r="K111" s="139">
        <f t="shared" si="126"/>
        <v>0</v>
      </c>
      <c r="L111" s="139">
        <f t="shared" si="126"/>
        <v>0</v>
      </c>
      <c r="M111" s="139">
        <f t="shared" si="111"/>
        <v>0</v>
      </c>
      <c r="N111" s="128"/>
      <c r="O111" s="139">
        <f>O97</f>
        <v>0</v>
      </c>
      <c r="P111" s="139">
        <f t="shared" si="112"/>
        <v>0</v>
      </c>
      <c r="Q111" s="128"/>
      <c r="R111" s="128"/>
      <c r="S111" s="139">
        <f>S97</f>
        <v>32619.324000000001</v>
      </c>
      <c r="T111" s="72">
        <f t="shared" si="113"/>
        <v>-32619.324000000001</v>
      </c>
      <c r="U111" s="73"/>
    </row>
    <row r="112" spans="1:23" s="112" customFormat="1" ht="55.5" customHeight="1" x14ac:dyDescent="0.3">
      <c r="A112" s="114"/>
      <c r="B112" s="107" t="s">
        <v>122</v>
      </c>
      <c r="C112" s="113"/>
      <c r="D112" s="152">
        <f>D101+D105</f>
        <v>7038651.0019999985</v>
      </c>
      <c r="E112" s="152">
        <f>E101+E105</f>
        <v>7227693.0799999991</v>
      </c>
      <c r="F112" s="152">
        <f t="shared" si="92"/>
        <v>3221590.7829999998</v>
      </c>
      <c r="G112" s="152">
        <f t="shared" ref="G112:L112" si="127">G101+G105</f>
        <v>606430.53099999996</v>
      </c>
      <c r="H112" s="152">
        <f t="shared" si="127"/>
        <v>649320.17400000012</v>
      </c>
      <c r="I112" s="152">
        <f t="shared" si="127"/>
        <v>566316.45400000003</v>
      </c>
      <c r="J112" s="152">
        <f t="shared" si="127"/>
        <v>718461.3899999999</v>
      </c>
      <c r="K112" s="152">
        <f t="shared" si="127"/>
        <v>681062.23400000005</v>
      </c>
      <c r="L112" s="152">
        <f t="shared" si="127"/>
        <v>2981958.8479999993</v>
      </c>
      <c r="M112" s="152">
        <f t="shared" si="111"/>
        <v>239631.93500000052</v>
      </c>
      <c r="N112" s="135">
        <f>F112/L112*100</f>
        <v>108.03605774642804</v>
      </c>
      <c r="O112" s="152">
        <f>O101+O105</f>
        <v>3141657.6941666664</v>
      </c>
      <c r="P112" s="152">
        <f t="shared" si="112"/>
        <v>79933.088833333459</v>
      </c>
      <c r="Q112" s="135">
        <f>F112/O112*100</f>
        <v>102.54429656616475</v>
      </c>
      <c r="R112" s="135">
        <f>F112/E112*100</f>
        <v>44.572877505196999</v>
      </c>
      <c r="S112" s="152">
        <f>S101+S105</f>
        <v>2773389.2520000003</v>
      </c>
      <c r="T112" s="109">
        <f t="shared" si="113"/>
        <v>448201.53099999949</v>
      </c>
      <c r="U112" s="110">
        <f>F112/S112*100</f>
        <v>116.16078704699615</v>
      </c>
      <c r="V112" s="152">
        <v>2773389.2520000003</v>
      </c>
      <c r="W112" s="152">
        <f>V112-S112</f>
        <v>0</v>
      </c>
    </row>
    <row r="113" spans="1:21" s="14" customFormat="1" ht="144.75" customHeight="1" x14ac:dyDescent="0.4">
      <c r="A113" s="33"/>
      <c r="B113" s="161" t="s">
        <v>152</v>
      </c>
      <c r="C113" s="161"/>
      <c r="D113" s="161"/>
      <c r="E113" s="21"/>
      <c r="F113" s="21" t="s">
        <v>87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74"/>
      <c r="U113" s="75"/>
    </row>
    <row r="114" spans="1:21" s="7" customFormat="1" ht="18" customHeight="1" x14ac:dyDescent="0.45">
      <c r="A114" s="6"/>
      <c r="B114" s="29" t="s">
        <v>52</v>
      </c>
      <c r="C114" s="18"/>
      <c r="D114" s="18"/>
      <c r="E114" s="1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76"/>
      <c r="U114" s="77"/>
    </row>
    <row r="115" spans="1:21" s="7" customFormat="1" ht="30.75" hidden="1" x14ac:dyDescent="0.45">
      <c r="A115" s="6"/>
      <c r="B115" s="18"/>
      <c r="C115" s="18"/>
      <c r="D115" s="18"/>
      <c r="E115" s="101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76"/>
      <c r="U115" s="77"/>
    </row>
    <row r="116" spans="1:21" s="4" customFormat="1" ht="30.75" hidden="1" customHeight="1" x14ac:dyDescent="0.45">
      <c r="A116" s="27"/>
      <c r="B116" s="18"/>
      <c r="C116" s="18"/>
      <c r="D116" s="91">
        <v>7038651.0020000003</v>
      </c>
      <c r="E116" s="91">
        <v>7227693.0800000001</v>
      </c>
      <c r="F116" s="91">
        <v>3221587.2209999999</v>
      </c>
      <c r="G116" s="92"/>
      <c r="H116" s="92"/>
      <c r="I116" s="92"/>
      <c r="J116" s="92"/>
      <c r="K116" s="92"/>
      <c r="L116" s="91">
        <v>2981958.8480000002</v>
      </c>
      <c r="M116" s="92"/>
      <c r="N116" s="92"/>
      <c r="O116" s="92"/>
      <c r="P116" s="92"/>
      <c r="Q116" s="92"/>
      <c r="R116" s="92"/>
      <c r="S116" s="91"/>
      <c r="T116" s="5"/>
    </row>
    <row r="117" spans="1:21" ht="12" hidden="1" customHeight="1" x14ac:dyDescent="0.45">
      <c r="B117" s="2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</row>
    <row r="118" spans="1:21" s="2" customFormat="1" ht="30.75" hidden="1" customHeight="1" x14ac:dyDescent="0.45">
      <c r="A118" s="28"/>
      <c r="B118" s="18"/>
      <c r="C118" s="18"/>
      <c r="D118" s="18"/>
      <c r="E118" s="1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162"/>
    </row>
    <row r="119" spans="1:21" s="2" customFormat="1" ht="30.75" hidden="1" customHeight="1" x14ac:dyDescent="0.45">
      <c r="A119" s="28"/>
      <c r="B119" s="18"/>
      <c r="C119" s="18"/>
      <c r="D119" s="18"/>
      <c r="E119" s="18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162"/>
    </row>
    <row r="120" spans="1:21" s="2" customFormat="1" ht="16.5" hidden="1" customHeight="1" x14ac:dyDescent="0.45">
      <c r="A120" s="28"/>
      <c r="B120" s="2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162"/>
    </row>
    <row r="121" spans="1:21" ht="18.75" hidden="1" x14ac:dyDescent="0.3">
      <c r="B121" s="27"/>
      <c r="D121" s="91">
        <f>D116-D112</f>
        <v>0</v>
      </c>
      <c r="E121" s="91">
        <f>E116-E112</f>
        <v>0</v>
      </c>
      <c r="F121" s="91">
        <f>F116-F112</f>
        <v>-3.5619999999180436</v>
      </c>
      <c r="L121" s="91">
        <f>L116-L112</f>
        <v>0</v>
      </c>
      <c r="S121" s="91"/>
    </row>
    <row r="122" spans="1:21" ht="18.75" hidden="1" x14ac:dyDescent="0.3">
      <c r="B122" s="27"/>
      <c r="D122" s="91"/>
      <c r="E122" s="91">
        <v>7186159.1279999996</v>
      </c>
      <c r="F122" s="91">
        <v>2540528.5490000001</v>
      </c>
      <c r="S122" s="91"/>
    </row>
    <row r="123" spans="1:21" ht="18.75" hidden="1" x14ac:dyDescent="0.3">
      <c r="B123" s="27"/>
      <c r="D123" s="91"/>
      <c r="E123" s="91">
        <f>E122-E112</f>
        <v>-41533.951999999583</v>
      </c>
      <c r="F123" s="91">
        <f>F122-F112</f>
        <v>-681062.23399999971</v>
      </c>
      <c r="S123" s="91"/>
    </row>
    <row r="124" spans="1:21" ht="18.75" hidden="1" customHeight="1" x14ac:dyDescent="0.3">
      <c r="B124" s="4"/>
      <c r="C124" s="3"/>
      <c r="D124" s="3"/>
      <c r="E124" s="3"/>
      <c r="M124" s="172" t="s">
        <v>49</v>
      </c>
      <c r="N124" s="172"/>
      <c r="O124" s="136">
        <f>E51/12*5</f>
        <v>2652532.5416666665</v>
      </c>
    </row>
    <row r="125" spans="1:21" ht="22.5" hidden="1" x14ac:dyDescent="0.3">
      <c r="B125" s="4"/>
      <c r="C125" s="3"/>
      <c r="D125" s="3"/>
      <c r="E125" s="102"/>
      <c r="F125" s="102"/>
      <c r="M125" s="162"/>
      <c r="N125" s="162"/>
      <c r="O125" s="136">
        <f>O124-O51</f>
        <v>0</v>
      </c>
      <c r="S125" s="102"/>
    </row>
    <row r="126" spans="1:21" ht="18.75" hidden="1" customHeight="1" x14ac:dyDescent="0.3">
      <c r="B126" s="4"/>
      <c r="C126" s="3"/>
      <c r="D126" s="3"/>
      <c r="E126" s="3"/>
      <c r="M126" s="172" t="s">
        <v>50</v>
      </c>
      <c r="N126" s="172"/>
      <c r="O126" s="137">
        <f>E89/12*5</f>
        <v>70428.922500000015</v>
      </c>
    </row>
    <row r="127" spans="1:21" ht="18.75" hidden="1" x14ac:dyDescent="0.3">
      <c r="B127" s="4"/>
      <c r="C127" s="3"/>
      <c r="D127" s="3"/>
      <c r="E127" s="3"/>
      <c r="M127" s="162"/>
      <c r="N127" s="162"/>
      <c r="O127" s="136">
        <f>O126-O89</f>
        <v>0</v>
      </c>
    </row>
    <row r="128" spans="1:21" ht="18.75" hidden="1" x14ac:dyDescent="0.3">
      <c r="B128" s="103"/>
      <c r="C128" s="3"/>
      <c r="D128" s="3"/>
      <c r="E128" s="3"/>
      <c r="M128" s="172" t="s">
        <v>51</v>
      </c>
      <c r="N128" s="172"/>
      <c r="O128" s="136">
        <f>O126+O93</f>
        <v>70428.922500000015</v>
      </c>
    </row>
    <row r="129" spans="2:46" ht="18.75" hidden="1" x14ac:dyDescent="0.3">
      <c r="B129" s="4"/>
      <c r="C129" s="3"/>
      <c r="D129" s="3"/>
      <c r="E129" s="3"/>
      <c r="M129" s="162"/>
      <c r="N129" s="162"/>
      <c r="O129" s="136">
        <f>O128-O99</f>
        <v>0</v>
      </c>
    </row>
    <row r="130" spans="2:46" s="19" customFormat="1" ht="18.75" hidden="1" x14ac:dyDescent="0.3"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1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2:46" s="19" customFormat="1" ht="18.75" x14ac:dyDescent="0.3">
      <c r="B131" s="4"/>
      <c r="C131" s="3"/>
      <c r="D131" s="3"/>
      <c r="E131" s="92"/>
      <c r="F131" s="9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92"/>
      <c r="T131" s="1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2:46" s="19" customFormat="1" ht="18.75" x14ac:dyDescent="0.3">
      <c r="B132" s="4"/>
      <c r="C132" s="3"/>
      <c r="D132" s="16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1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2:46" s="19" customFormat="1" ht="18.75" x14ac:dyDescent="0.3"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1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2:46" s="19" customFormat="1" ht="22.5" x14ac:dyDescent="0.3">
      <c r="B134" s="4"/>
      <c r="C134" s="3"/>
      <c r="D134" s="10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1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2:46" s="19" customFormat="1" ht="18.75" x14ac:dyDescent="0.3">
      <c r="B135" s="4"/>
      <c r="C135" s="3"/>
      <c r="D135" s="3"/>
      <c r="E135" s="3"/>
      <c r="F135" s="9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92"/>
      <c r="T135" s="1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2:46" s="19" customFormat="1" ht="18.75" x14ac:dyDescent="0.3"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1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2:46" s="19" customFormat="1" ht="18.75" x14ac:dyDescent="0.3"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1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2:46" s="19" customFormat="1" ht="18.75" x14ac:dyDescent="0.3">
      <c r="B138" s="2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1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2:46" s="19" customFormat="1" ht="18.75" x14ac:dyDescent="0.3">
      <c r="B139" s="2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1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</sheetData>
  <mergeCells count="31">
    <mergeCell ref="M128:N128"/>
    <mergeCell ref="C15:C17"/>
    <mergeCell ref="C23:C25"/>
    <mergeCell ref="A51:C51"/>
    <mergeCell ref="A3:A4"/>
    <mergeCell ref="B3:B4"/>
    <mergeCell ref="C3:C4"/>
    <mergeCell ref="D3:D4"/>
    <mergeCell ref="M124:N124"/>
    <mergeCell ref="M3:M4"/>
    <mergeCell ref="H3:H4"/>
    <mergeCell ref="E3:E4"/>
    <mergeCell ref="K3:K4"/>
    <mergeCell ref="F3:F4"/>
    <mergeCell ref="G3:G4"/>
    <mergeCell ref="L3:L4"/>
    <mergeCell ref="A1:U1"/>
    <mergeCell ref="A100:U100"/>
    <mergeCell ref="A76:U76"/>
    <mergeCell ref="A6:U6"/>
    <mergeCell ref="M126:N126"/>
    <mergeCell ref="I3:I4"/>
    <mergeCell ref="J3:J4"/>
    <mergeCell ref="U3:U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39370078740157483" right="0" top="0" bottom="0" header="0.23622047244094491" footer="0.11811023622047245"/>
  <pageSetup paperSize="8" scale="60" fitToHeight="6" orientation="landscape" horizontalDpi="300" verticalDpi="300" r:id="rId1"/>
  <headerFooter alignWithMargins="0"/>
  <rowBreaks count="1" manualBreakCount="1">
    <brk id="83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2025-06-02T07:02:11Z</cp:lastPrinted>
  <dcterms:created xsi:type="dcterms:W3CDTF">1996-10-08T23:32:33Z</dcterms:created>
  <dcterms:modified xsi:type="dcterms:W3CDTF">2025-06-09T13:53:10Z</dcterms:modified>
</cp:coreProperties>
</file>